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zapata\Documents\Documentos\2019\CONTRATACION 2019\Cont. 5208 MENOR CUANTIA Nro 442 DE 2019   PUNTOS DE RED\pago\"/>
    </mc:Choice>
  </mc:AlternateContent>
  <bookViews>
    <workbookView xWindow="0" yWindow="0" windowWidth="19515" windowHeight="73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3" i="1"/>
  <c r="F20" i="1"/>
  <c r="F19" i="1"/>
  <c r="H20" i="1"/>
  <c r="K28" i="1"/>
  <c r="J28" i="1"/>
  <c r="O3" i="1"/>
  <c r="L3" i="1"/>
  <c r="L17" i="1"/>
  <c r="H19" i="1"/>
  <c r="I28" i="1"/>
  <c r="I13" i="1"/>
  <c r="I12" i="1"/>
  <c r="I11" i="1"/>
  <c r="I10" i="1"/>
  <c r="I9" i="1"/>
  <c r="I8" i="1"/>
  <c r="I7" i="1"/>
  <c r="I6" i="1"/>
  <c r="I5" i="1"/>
  <c r="I4" i="1"/>
  <c r="I3" i="1"/>
  <c r="K21" i="1"/>
  <c r="M15" i="1" l="1"/>
  <c r="N3" i="1"/>
  <c r="M13" i="1"/>
  <c r="L13" i="1"/>
  <c r="M3" i="1"/>
  <c r="J4" i="1"/>
  <c r="J5" i="1"/>
  <c r="J6" i="1"/>
  <c r="J7" i="1"/>
  <c r="J8" i="1"/>
  <c r="J9" i="1"/>
  <c r="J10" i="1"/>
  <c r="J11" i="1"/>
  <c r="J12" i="1"/>
  <c r="J13" i="1"/>
  <c r="J3" i="1"/>
  <c r="L8" i="1"/>
  <c r="H4" i="1"/>
  <c r="H5" i="1"/>
  <c r="H6" i="1"/>
  <c r="H7" i="1"/>
  <c r="H8" i="1"/>
  <c r="H9" i="1"/>
  <c r="H10" i="1"/>
  <c r="H11" i="1"/>
  <c r="H12" i="1"/>
  <c r="H13" i="1"/>
  <c r="H3" i="1"/>
  <c r="K14" i="1"/>
  <c r="K4" i="1"/>
  <c r="K5" i="1"/>
  <c r="K6" i="1"/>
  <c r="K7" i="1"/>
  <c r="K8" i="1"/>
  <c r="K9" i="1"/>
  <c r="K10" i="1"/>
  <c r="K11" i="1"/>
  <c r="K12" i="1"/>
  <c r="K13" i="1"/>
  <c r="K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_-* #,##0.00_-;\-* #,##0.0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41" fontId="0" fillId="0" borderId="0" xfId="1" applyFont="1"/>
    <xf numFmtId="41" fontId="0" fillId="0" borderId="0" xfId="0" applyNumberFormat="1"/>
    <xf numFmtId="9" fontId="0" fillId="0" borderId="0" xfId="0" applyNumberFormat="1"/>
    <xf numFmtId="41" fontId="0" fillId="2" borderId="0" xfId="1" applyFont="1" applyFill="1"/>
    <xf numFmtId="41" fontId="2" fillId="0" borderId="0" xfId="1" applyFont="1"/>
    <xf numFmtId="41" fontId="2" fillId="2" borderId="0" xfId="1" applyFont="1" applyFill="1"/>
    <xf numFmtId="0" fontId="0" fillId="2" borderId="0" xfId="0" applyFill="1"/>
    <xf numFmtId="41" fontId="0" fillId="2" borderId="0" xfId="0" applyNumberFormat="1" applyFill="1"/>
    <xf numFmtId="165" fontId="0" fillId="0" borderId="0" xfId="1" applyNumberFormat="1" applyFont="1"/>
    <xf numFmtId="43" fontId="0" fillId="0" borderId="0" xfId="0" applyNumberForma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28"/>
  <sheetViews>
    <sheetView tabSelected="1" topLeftCell="B1" workbookViewId="0">
      <selection activeCell="F15" sqref="F15"/>
    </sheetView>
  </sheetViews>
  <sheetFormatPr baseColWidth="10" defaultRowHeight="15" x14ac:dyDescent="0.25"/>
  <cols>
    <col min="7" max="8" width="11.42578125" style="1"/>
    <col min="9" max="9" width="14.140625" style="1" bestFit="1" customWidth="1"/>
    <col min="10" max="10" width="11.42578125" style="1"/>
    <col min="11" max="11" width="12.5703125" style="1" bestFit="1" customWidth="1"/>
    <col min="12" max="12" width="14.140625" bestFit="1" customWidth="1"/>
    <col min="13" max="13" width="12.5703125" bestFit="1" customWidth="1"/>
  </cols>
  <sheetData>
    <row r="3" spans="5:15" s="7" customFormat="1" x14ac:dyDescent="0.25">
      <c r="E3" s="7">
        <v>68</v>
      </c>
      <c r="F3" s="8">
        <f>H3/E3</f>
        <v>5676.4705882352937</v>
      </c>
      <c r="G3" s="4">
        <v>459340</v>
      </c>
      <c r="H3" s="4">
        <f>G3/1.19</f>
        <v>386000</v>
      </c>
      <c r="I3" s="4">
        <f>J3/1.19</f>
        <v>26248000</v>
      </c>
      <c r="J3" s="4">
        <f>(E3*H3)*1.19</f>
        <v>31235120</v>
      </c>
      <c r="K3" s="4">
        <f>G3*E3</f>
        <v>31235120</v>
      </c>
      <c r="L3" s="8">
        <f>+K3+K4</f>
        <v>52805060</v>
      </c>
      <c r="M3" s="8">
        <f>L3/1.19</f>
        <v>44374000</v>
      </c>
      <c r="N3" s="8">
        <f>M3-13</f>
        <v>44373987</v>
      </c>
      <c r="O3" s="8">
        <f>N3*1.19</f>
        <v>52805044.530000001</v>
      </c>
    </row>
    <row r="4" spans="5:15" s="7" customFormat="1" x14ac:dyDescent="0.25">
      <c r="E4" s="7">
        <v>57</v>
      </c>
      <c r="F4" s="8">
        <f t="shared" ref="F4:F15" si="0">H4/E4</f>
        <v>5578.9473684210525</v>
      </c>
      <c r="G4" s="4">
        <v>378420</v>
      </c>
      <c r="H4" s="4">
        <f t="shared" ref="H4:H13" si="1">G4/1.19</f>
        <v>318000</v>
      </c>
      <c r="I4" s="4">
        <f t="shared" ref="I4:I13" si="2">J4/1.19</f>
        <v>18126000</v>
      </c>
      <c r="J4" s="4">
        <f t="shared" ref="J4:J13" si="3">(E4*H4)*1.19</f>
        <v>21569940</v>
      </c>
      <c r="K4" s="4">
        <f t="shared" ref="K4:K13" si="4">G4*E4</f>
        <v>21569940</v>
      </c>
    </row>
    <row r="5" spans="5:15" x14ac:dyDescent="0.25">
      <c r="E5">
        <v>1</v>
      </c>
      <c r="F5" s="8">
        <f t="shared" si="0"/>
        <v>966000</v>
      </c>
      <c r="G5" s="1">
        <v>1149540</v>
      </c>
      <c r="H5" s="5">
        <f t="shared" si="1"/>
        <v>966000</v>
      </c>
      <c r="I5" s="4">
        <f t="shared" si="2"/>
        <v>966000</v>
      </c>
      <c r="J5" s="5">
        <f t="shared" si="3"/>
        <v>1149540</v>
      </c>
      <c r="K5" s="5">
        <f t="shared" si="4"/>
        <v>1149540</v>
      </c>
    </row>
    <row r="6" spans="5:15" x14ac:dyDescent="0.25">
      <c r="E6">
        <v>1</v>
      </c>
      <c r="F6" s="8">
        <f t="shared" si="0"/>
        <v>1350000</v>
      </c>
      <c r="G6" s="1">
        <v>1606500</v>
      </c>
      <c r="H6" s="5">
        <f t="shared" si="1"/>
        <v>1350000</v>
      </c>
      <c r="I6" s="4">
        <f t="shared" si="2"/>
        <v>1350000</v>
      </c>
      <c r="J6" s="5">
        <f t="shared" si="3"/>
        <v>1606500</v>
      </c>
      <c r="K6" s="5">
        <f t="shared" si="4"/>
        <v>1606500</v>
      </c>
    </row>
    <row r="7" spans="5:15" x14ac:dyDescent="0.25">
      <c r="E7">
        <v>3</v>
      </c>
      <c r="F7" s="8">
        <f t="shared" si="0"/>
        <v>439966.66666666669</v>
      </c>
      <c r="G7" s="4">
        <v>1570681</v>
      </c>
      <c r="H7" s="6">
        <f t="shared" si="1"/>
        <v>1319900</v>
      </c>
      <c r="I7" s="4">
        <f t="shared" si="2"/>
        <v>3959700</v>
      </c>
      <c r="J7" s="5">
        <f t="shared" si="3"/>
        <v>4712043</v>
      </c>
      <c r="K7" s="5">
        <f t="shared" si="4"/>
        <v>4712043</v>
      </c>
    </row>
    <row r="8" spans="5:15" x14ac:dyDescent="0.25">
      <c r="E8">
        <v>4</v>
      </c>
      <c r="F8" s="8">
        <f t="shared" si="0"/>
        <v>21382.563025210085</v>
      </c>
      <c r="G8" s="4">
        <v>101781</v>
      </c>
      <c r="H8" s="6">
        <f t="shared" si="1"/>
        <v>85530.252100840342</v>
      </c>
      <c r="I8" s="4">
        <f t="shared" si="2"/>
        <v>342121.00840336137</v>
      </c>
      <c r="J8" s="5">
        <f t="shared" si="3"/>
        <v>407124</v>
      </c>
      <c r="K8" s="5">
        <f t="shared" si="4"/>
        <v>407124</v>
      </c>
      <c r="L8">
        <f>H8+G8</f>
        <v>187311.25210084033</v>
      </c>
    </row>
    <row r="9" spans="5:15" x14ac:dyDescent="0.25">
      <c r="E9">
        <v>51</v>
      </c>
      <c r="F9" s="8">
        <f t="shared" si="0"/>
        <v>838.24353270720053</v>
      </c>
      <c r="G9" s="1">
        <v>50873</v>
      </c>
      <c r="H9" s="5">
        <f t="shared" si="1"/>
        <v>42750.420168067227</v>
      </c>
      <c r="I9" s="4">
        <f t="shared" si="2"/>
        <v>2180271.4285714286</v>
      </c>
      <c r="J9" s="5">
        <f t="shared" si="3"/>
        <v>2594523</v>
      </c>
      <c r="K9" s="5">
        <f t="shared" si="4"/>
        <v>2594523</v>
      </c>
    </row>
    <row r="10" spans="5:15" x14ac:dyDescent="0.25">
      <c r="E10">
        <v>64</v>
      </c>
      <c r="F10" s="8">
        <f t="shared" si="0"/>
        <v>498.12237394957987</v>
      </c>
      <c r="G10" s="1">
        <v>37937</v>
      </c>
      <c r="H10" s="5">
        <f t="shared" si="1"/>
        <v>31879.831932773111</v>
      </c>
      <c r="I10" s="4">
        <f t="shared" si="2"/>
        <v>2040309.2436974791</v>
      </c>
      <c r="J10" s="5">
        <f t="shared" si="3"/>
        <v>2427968</v>
      </c>
      <c r="K10" s="5">
        <f t="shared" si="4"/>
        <v>2427968</v>
      </c>
    </row>
    <row r="11" spans="5:15" x14ac:dyDescent="0.25">
      <c r="E11">
        <v>5</v>
      </c>
      <c r="F11" s="8">
        <f t="shared" si="0"/>
        <v>169353.94957983194</v>
      </c>
      <c r="G11" s="1">
        <v>1007656</v>
      </c>
      <c r="H11" s="5">
        <f t="shared" si="1"/>
        <v>846769.74789915967</v>
      </c>
      <c r="I11" s="4">
        <f t="shared" si="2"/>
        <v>4233848.739495798</v>
      </c>
      <c r="J11" s="5">
        <f t="shared" si="3"/>
        <v>5038279.9999999991</v>
      </c>
      <c r="K11" s="5">
        <f t="shared" si="4"/>
        <v>5038280</v>
      </c>
    </row>
    <row r="12" spans="5:15" x14ac:dyDescent="0.25">
      <c r="E12">
        <v>4</v>
      </c>
      <c r="F12" s="8">
        <f t="shared" si="0"/>
        <v>972527.52100840339</v>
      </c>
      <c r="G12" s="1">
        <v>4629231</v>
      </c>
      <c r="H12" s="5">
        <f t="shared" si="1"/>
        <v>3890110.0840336136</v>
      </c>
      <c r="I12" s="4">
        <f t="shared" si="2"/>
        <v>15560440.336134454</v>
      </c>
      <c r="J12" s="5">
        <f t="shared" si="3"/>
        <v>18516924</v>
      </c>
      <c r="K12" s="5">
        <f t="shared" si="4"/>
        <v>18516924</v>
      </c>
    </row>
    <row r="13" spans="5:15" x14ac:dyDescent="0.25">
      <c r="E13">
        <v>8</v>
      </c>
      <c r="F13" s="8">
        <f t="shared" si="0"/>
        <v>214537.5</v>
      </c>
      <c r="G13" s="1">
        <v>2042397</v>
      </c>
      <c r="H13" s="5">
        <f t="shared" si="1"/>
        <v>1716300</v>
      </c>
      <c r="I13" s="4">
        <f t="shared" si="2"/>
        <v>13730400</v>
      </c>
      <c r="J13" s="5">
        <f t="shared" si="3"/>
        <v>16339176</v>
      </c>
      <c r="K13" s="5">
        <f t="shared" si="4"/>
        <v>16339176</v>
      </c>
      <c r="L13" s="2">
        <f>SUM(K5:K13)</f>
        <v>52792078</v>
      </c>
      <c r="M13" s="2">
        <f>+L13+L3</f>
        <v>105597138</v>
      </c>
    </row>
    <row r="14" spans="5:15" x14ac:dyDescent="0.25">
      <c r="F14" s="8"/>
      <c r="K14" s="1">
        <f>SUM(K3:K13)</f>
        <v>105597138</v>
      </c>
    </row>
    <row r="15" spans="5:15" x14ac:dyDescent="0.25">
      <c r="F15" s="8"/>
      <c r="K15" s="1">
        <v>105597110.22</v>
      </c>
      <c r="L15">
        <v>105597125</v>
      </c>
      <c r="M15" s="2">
        <f>L15-K15</f>
        <v>14.780000001192093</v>
      </c>
    </row>
    <row r="16" spans="5:15" x14ac:dyDescent="0.25">
      <c r="M16" s="3"/>
    </row>
    <row r="17" spans="5:12" x14ac:dyDescent="0.25">
      <c r="L17" s="10">
        <f>L15-I28</f>
        <v>42774552.179999992</v>
      </c>
    </row>
    <row r="18" spans="5:12" x14ac:dyDescent="0.25">
      <c r="I18" s="9"/>
    </row>
    <row r="19" spans="5:12" x14ac:dyDescent="0.25">
      <c r="E19">
        <v>51</v>
      </c>
      <c r="F19" s="2">
        <f>G19/1.19</f>
        <v>50873.000000000007</v>
      </c>
      <c r="G19" s="1">
        <v>60538.87</v>
      </c>
      <c r="H19" s="1">
        <f>G19*E19</f>
        <v>3087482.37</v>
      </c>
      <c r="I19" s="9">
        <v>3087482.37</v>
      </c>
      <c r="K19" s="1">
        <v>44373897</v>
      </c>
    </row>
    <row r="20" spans="5:12" x14ac:dyDescent="0.25">
      <c r="E20">
        <v>64</v>
      </c>
      <c r="F20" s="2">
        <f>G20*1.19</f>
        <v>53722.585699999996</v>
      </c>
      <c r="G20" s="1">
        <v>45145.03</v>
      </c>
      <c r="H20" s="1">
        <f>G20*E20</f>
        <v>2889281.92</v>
      </c>
      <c r="I20" s="9">
        <v>2889281.92</v>
      </c>
      <c r="K20" s="1">
        <v>52792078</v>
      </c>
    </row>
    <row r="21" spans="5:12" x14ac:dyDescent="0.25">
      <c r="I21" s="9">
        <v>1911735</v>
      </c>
      <c r="K21" s="1">
        <f>+K20+K19</f>
        <v>97165975</v>
      </c>
    </row>
    <row r="22" spans="5:12" x14ac:dyDescent="0.25">
      <c r="I22" s="9">
        <v>5607331.1699999999</v>
      </c>
    </row>
    <row r="23" spans="5:12" x14ac:dyDescent="0.25">
      <c r="I23" s="9">
        <v>484477.56</v>
      </c>
    </row>
    <row r="24" spans="5:12" x14ac:dyDescent="0.25">
      <c r="I24" s="9">
        <v>1367952.6</v>
      </c>
    </row>
    <row r="25" spans="5:12" x14ac:dyDescent="0.25">
      <c r="I25" s="9">
        <v>19443619.440000001</v>
      </c>
    </row>
    <row r="26" spans="5:12" x14ac:dyDescent="0.25">
      <c r="I26" s="9">
        <v>22035139.559999999</v>
      </c>
    </row>
    <row r="27" spans="5:12" x14ac:dyDescent="0.25">
      <c r="I27" s="9">
        <v>5995553.2000000002</v>
      </c>
    </row>
    <row r="28" spans="5:12" x14ac:dyDescent="0.25">
      <c r="I28" s="9">
        <f>SUM(I19:I27)</f>
        <v>62822572.820000008</v>
      </c>
      <c r="J28" s="1">
        <f>I28/1.19</f>
        <v>52792078.000000007</v>
      </c>
      <c r="K28" s="1">
        <f>I28-J28</f>
        <v>10030494.82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Zapata Villa</dc:creator>
  <cp:lastModifiedBy>Paula Andrea Zapata Villa</cp:lastModifiedBy>
  <dcterms:created xsi:type="dcterms:W3CDTF">2019-12-24T15:31:03Z</dcterms:created>
  <dcterms:modified xsi:type="dcterms:W3CDTF">2019-12-26T21:18:59Z</dcterms:modified>
</cp:coreProperties>
</file>