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zapata\Documents\Documentos\2019\CONTRATACION 2019\Cont. 3172  SIP 124 de 2019 Outsoursing de impresion\Sexto pago\"/>
    </mc:Choice>
  </mc:AlternateContent>
  <bookViews>
    <workbookView xWindow="0" yWindow="0" windowWidth="24000" windowHeight="9330" activeTab="3"/>
  </bookViews>
  <sheets>
    <sheet name="Gobierno" sheetId="1" r:id="rId1"/>
    <sheet name="Planeacion" sheetId="2" r:id="rId2"/>
    <sheet name="TIC" sheetId="3" r:id="rId3"/>
    <sheet name="Hoja1" sheetId="4" r:id="rId4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4" l="1"/>
  <c r="G4" i="4"/>
  <c r="F4" i="4"/>
  <c r="E4" i="4"/>
  <c r="F23" i="4"/>
  <c r="F21" i="4"/>
  <c r="F19" i="4"/>
  <c r="E25" i="4"/>
  <c r="E23" i="4"/>
  <c r="D24" i="4"/>
  <c r="D22" i="4"/>
  <c r="E21" i="4"/>
  <c r="A103" i="3"/>
  <c r="G107" i="3"/>
  <c r="F107" i="3"/>
  <c r="H106" i="3"/>
  <c r="G106" i="3"/>
  <c r="G104" i="3"/>
  <c r="G102" i="3"/>
  <c r="G101" i="3"/>
  <c r="G100" i="3"/>
  <c r="F14" i="2"/>
  <c r="F13" i="2"/>
  <c r="F12" i="2"/>
  <c r="F40" i="1"/>
  <c r="F39" i="1"/>
  <c r="F38" i="1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7" i="3"/>
  <c r="G88" i="3"/>
  <c r="G89" i="3"/>
  <c r="G90" i="3"/>
  <c r="G91" i="3"/>
  <c r="G92" i="3"/>
  <c r="G93" i="3"/>
  <c r="G94" i="3"/>
  <c r="G95" i="3"/>
  <c r="G96" i="3"/>
  <c r="G97" i="3"/>
  <c r="G98" i="3"/>
  <c r="G3" i="3"/>
  <c r="F4" i="2"/>
  <c r="F5" i="2"/>
  <c r="F6" i="2"/>
  <c r="F7" i="2"/>
  <c r="F8" i="2"/>
  <c r="F9" i="2"/>
  <c r="F10" i="2"/>
  <c r="F3" i="2"/>
  <c r="F11" i="2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" i="1"/>
  <c r="F36" i="1"/>
</calcChain>
</file>

<file path=xl/sharedStrings.xml><?xml version="1.0" encoding="utf-8"?>
<sst xmlns="http://schemas.openxmlformats.org/spreadsheetml/2006/main" count="414" uniqueCount="317">
  <si>
    <t>GOBIERNO DESPACHO</t>
  </si>
  <si>
    <t>LSM7Z48913</t>
  </si>
  <si>
    <t>SECRETARIA GOBIERNO seguridad ciudadana</t>
  </si>
  <si>
    <t>VR97Y21137</t>
  </si>
  <si>
    <t>SECRETARIA GOBIERNO espacio publico</t>
  </si>
  <si>
    <t>LSM7Z49706</t>
  </si>
  <si>
    <t>CONTROL FISICO</t>
  </si>
  <si>
    <t>Morelia Corregiduria</t>
  </si>
  <si>
    <t>LZK4509719</t>
  </si>
  <si>
    <t>Inspeccion 6 cuba piso 1</t>
  </si>
  <si>
    <t>LZK4509333</t>
  </si>
  <si>
    <t>Arabia Corregiduria</t>
  </si>
  <si>
    <t>LZK4611368</t>
  </si>
  <si>
    <t xml:space="preserve">Puerto Caldas corregiduria </t>
  </si>
  <si>
    <t>LZK4611375</t>
  </si>
  <si>
    <t>Villa Santa Ana Inspeccion 2 P1</t>
  </si>
  <si>
    <t>VR97106364</t>
  </si>
  <si>
    <t xml:space="preserve">La Palmilla Corregiduria </t>
  </si>
  <si>
    <t>LZK4611255</t>
  </si>
  <si>
    <t>Kenedy Inspeccion 3</t>
  </si>
  <si>
    <t>LZK4611395</t>
  </si>
  <si>
    <t xml:space="preserve">Mundo Nuevo Corregiduria </t>
  </si>
  <si>
    <t>LZK4611362</t>
  </si>
  <si>
    <t>Cuba Inspeccion 9 piso 4</t>
  </si>
  <si>
    <t>LZK5949133</t>
  </si>
  <si>
    <t>Combia Baja corregiduria</t>
  </si>
  <si>
    <t>LZK5949187</t>
  </si>
  <si>
    <t>La bella Corregiduria</t>
  </si>
  <si>
    <t>VR97106317</t>
  </si>
  <si>
    <t>La florida Corregiduria</t>
  </si>
  <si>
    <t>VR97106378</t>
  </si>
  <si>
    <t xml:space="preserve">Inspeccion 5 san joaquin </t>
  </si>
  <si>
    <t>VR97106383</t>
  </si>
  <si>
    <t xml:space="preserve">corregiduria de tribunas </t>
  </si>
  <si>
    <t>VR97106217</t>
  </si>
  <si>
    <t>PLANEACION presupuesto participativa</t>
  </si>
  <si>
    <t>PLANEACION ESTRATEGICA</t>
  </si>
  <si>
    <t>LSD7423714</t>
  </si>
  <si>
    <t>SECRETARIA PLANEACION despacho</t>
  </si>
  <si>
    <t>LSD6Y20403</t>
  </si>
  <si>
    <t>D.GESTION URBANA</t>
  </si>
  <si>
    <t>VR97105850</t>
  </si>
  <si>
    <t>SECRETARIA DE GOBIERNO</t>
  </si>
  <si>
    <t>SERIAL</t>
  </si>
  <si>
    <t>CONSUMO</t>
  </si>
  <si>
    <t>TOTAL</t>
  </si>
  <si>
    <t>Inspeccion 11 Boston</t>
  </si>
  <si>
    <t>VR97106215</t>
  </si>
  <si>
    <t>Inspeccion 15 uppv</t>
  </si>
  <si>
    <t>VR97105851</t>
  </si>
  <si>
    <t>Inspeccion 19 uppv</t>
  </si>
  <si>
    <t>VR97105842</t>
  </si>
  <si>
    <t>Corregiduria Cerritos</t>
  </si>
  <si>
    <t>VR97X19969</t>
  </si>
  <si>
    <t xml:space="preserve">Inspeccion 18 uppv </t>
  </si>
  <si>
    <t xml:space="preserve">Inspeccion 16 uppv </t>
  </si>
  <si>
    <t>VR97106372</t>
  </si>
  <si>
    <t>Corregiduria Caimalito</t>
  </si>
  <si>
    <t>VR97X18651</t>
  </si>
  <si>
    <t>Inspeccion 12 Impala "san Niloas"</t>
  </si>
  <si>
    <t>VR97106393</t>
  </si>
  <si>
    <t>Inspeccion 7 Panorama</t>
  </si>
  <si>
    <t>VR97105854</t>
  </si>
  <si>
    <t>Inspeccion 10 Parque industrial</t>
  </si>
  <si>
    <t>VR97106377</t>
  </si>
  <si>
    <t xml:space="preserve">Inspeccion 2 Berlin </t>
  </si>
  <si>
    <t>VR97105852</t>
  </si>
  <si>
    <t>Inspeccion 20 uppv</t>
  </si>
  <si>
    <t>VR97105849</t>
  </si>
  <si>
    <t>Alta gracia Corregiduria</t>
  </si>
  <si>
    <t>LZK4408005</t>
  </si>
  <si>
    <t>Inspeccion 8 Casa de justicia cuba P3</t>
  </si>
  <si>
    <t>LZK4612412</t>
  </si>
  <si>
    <t>Combia Alta corregiduria</t>
  </si>
  <si>
    <t>LZK4611434</t>
  </si>
  <si>
    <t>VR98Z52167</t>
  </si>
  <si>
    <t>VR98Z52217</t>
  </si>
  <si>
    <t>VR98Z52171</t>
  </si>
  <si>
    <t>SECRETARIA DE PLANEACION</t>
  </si>
  <si>
    <t>SECRETARIA DE LAS TIC</t>
  </si>
  <si>
    <t/>
  </si>
  <si>
    <t>Septiembre</t>
  </si>
  <si>
    <t>DESARROLLO RURAL</t>
  </si>
  <si>
    <t>DLLO SOCIAL POLITICO CALIDAD P-2</t>
  </si>
  <si>
    <t>DLLO SOCIAL POLITICO P-1</t>
  </si>
  <si>
    <t>DLLO SOCIAL POLITICO MEZANINE P-1</t>
  </si>
  <si>
    <t xml:space="preserve">DLLO SOCIAL POLITICO PRESUPUESTO P-2 </t>
  </si>
  <si>
    <t>ASESORIA PRIVADA</t>
  </si>
  <si>
    <t>JURIDICA</t>
  </si>
  <si>
    <t>JURIDICA CONTRATOS</t>
  </si>
  <si>
    <t>CONTROL INTERNO</t>
  </si>
  <si>
    <t>mega cable</t>
  </si>
  <si>
    <t>DESPACHO</t>
  </si>
  <si>
    <t>COMUNICACIONES</t>
  </si>
  <si>
    <t>Despacho Primera Dama</t>
  </si>
  <si>
    <t>RECURSOS MATERIALES</t>
  </si>
  <si>
    <t>RECURSOS HUMANOS</t>
  </si>
  <si>
    <t>SERVICIOS GENERALES</t>
  </si>
  <si>
    <t>Nomina Recursos Humanos</t>
  </si>
  <si>
    <t>ADMINISTRATIVA seguridad y salud en el trabajo</t>
  </si>
  <si>
    <t>PRESUPUESTO</t>
  </si>
  <si>
    <t>INFORMATICA</t>
  </si>
  <si>
    <t>VIVIENDA INMOBILIARIA</t>
  </si>
  <si>
    <t>TESORERIA</t>
  </si>
  <si>
    <t>PROYECTOS INMOBILIARIA</t>
  </si>
  <si>
    <t>CONTABILIDAD</t>
  </si>
  <si>
    <t>HACIENDA CONTRATOS</t>
  </si>
  <si>
    <t>HACIENDA DESPRENDIBLES DE PAGO</t>
  </si>
  <si>
    <t>BIENES INMUEBLES</t>
  </si>
  <si>
    <t>DIGER</t>
  </si>
  <si>
    <t>DEPORTES</t>
  </si>
  <si>
    <t>RECREACION Y DEPORTE-PARQUE DEL CAFÉ</t>
  </si>
  <si>
    <t>INFRESESTRUCTURA TALLERES</t>
  </si>
  <si>
    <t>Competitividad</t>
  </si>
  <si>
    <t xml:space="preserve">EDUP diario del otun </t>
  </si>
  <si>
    <t>Educacion Planta docente</t>
  </si>
  <si>
    <t>EDUCACION CALIDAD - supervisores</t>
  </si>
  <si>
    <t>EDUCACION nomina</t>
  </si>
  <si>
    <t>EDUCACION recursos humanos</t>
  </si>
  <si>
    <t>EDUCACION HISTORIA LABORAL</t>
  </si>
  <si>
    <t>EDUCACION JURIDICA</t>
  </si>
  <si>
    <t>EDUCACION FINANCIERA</t>
  </si>
  <si>
    <t xml:space="preserve">Educacion bienes y servicios </t>
  </si>
  <si>
    <t>EDUCACION SISTEMAS</t>
  </si>
  <si>
    <t xml:space="preserve">EDUCACION Fondo de prestaciones </t>
  </si>
  <si>
    <t>INFRAESTRUCTURA PARQUES</t>
  </si>
  <si>
    <t>PROCESOS DISCIPLINARIO INT</t>
  </si>
  <si>
    <t>INFRAESTRUCTURA ADMINISTRATIVA</t>
  </si>
  <si>
    <t xml:space="preserve">INFRAESTRUCTURA DISEÑO </t>
  </si>
  <si>
    <t>SALUD GESTION                            40.111</t>
  </si>
  <si>
    <t>SALUD publica</t>
  </si>
  <si>
    <t>SALUD DESPACHO</t>
  </si>
  <si>
    <t>SALUD SAC</t>
  </si>
  <si>
    <t>ASUNTOS TRIBUTARIOS Archivo</t>
  </si>
  <si>
    <t>ASUNTOS TRIBUTARIOS masiva3</t>
  </si>
  <si>
    <t>ASUNTOS TRIBUTARIOS masiva2</t>
  </si>
  <si>
    <t>ASUNTOS TRIBUTARIOS  Secretaria</t>
  </si>
  <si>
    <t>CENTRO OPORTUNO - Alumbrado publico</t>
  </si>
  <si>
    <t>OPORTUNO JURIDICA</t>
  </si>
  <si>
    <t>CENTRO OPORTUNO cobro coactivo</t>
  </si>
  <si>
    <t xml:space="preserve">CENTRO OPORTUNO secretaria </t>
  </si>
  <si>
    <t>OPORTUNO_VALORIZACION</t>
  </si>
  <si>
    <t>SISBEN - Torre Central</t>
  </si>
  <si>
    <t xml:space="preserve">CULTURA LUCY TEJADA                  </t>
  </si>
  <si>
    <t>ZONA PERMITIDO PARQUEO</t>
  </si>
  <si>
    <t>UAO - U. Proteccion a las Victimas</t>
  </si>
  <si>
    <t>GESTION COMUNITARIA  - P2 lago</t>
  </si>
  <si>
    <t xml:space="preserve">FAMILIAS EN ACCION - P1 lago       </t>
  </si>
  <si>
    <t>OPORTUNO PRESTAMO</t>
  </si>
  <si>
    <t>BACKUP 1</t>
  </si>
  <si>
    <t>BACKUP 2 (distrito militar 22)</t>
  </si>
  <si>
    <t>backup Oportuno</t>
  </si>
  <si>
    <t>CENTRO OPORTUNO mod 1</t>
  </si>
  <si>
    <t>CENTRO OPORTUNO mod 3</t>
  </si>
  <si>
    <t>CENTRO OPORTUNO mod 5</t>
  </si>
  <si>
    <t>CENTRO OPORTUNO mod 7</t>
  </si>
  <si>
    <t>CENTRO OPORTUNO mod 9</t>
  </si>
  <si>
    <t>CENTRO OPORTUNO mod 11</t>
  </si>
  <si>
    <t>CENTRO OPORTUNO mod 13</t>
  </si>
  <si>
    <t>CENTRO OPORTUNO mod 15</t>
  </si>
  <si>
    <t>CENTRO OPORTUNO mod 17</t>
  </si>
  <si>
    <t>CENTRO OPORTUNO mod 19</t>
  </si>
  <si>
    <t>CENTRO OPORTUNO mod 22</t>
  </si>
  <si>
    <t>BOMBEROS</t>
  </si>
  <si>
    <t xml:space="preserve"> Archivo Cobro Coactivo</t>
  </si>
  <si>
    <t>CEDE ORMAZA</t>
  </si>
  <si>
    <t>CEDE COMUNA DEL CAFE parque Industral</t>
  </si>
  <si>
    <t>CEDE San Nicolas</t>
  </si>
  <si>
    <t>CEDE PALACIO NACIONAL centro de empleo</t>
  </si>
  <si>
    <t>Santiago Londoño</t>
  </si>
  <si>
    <t>UPPV UPJ</t>
  </si>
  <si>
    <t>Casa de justicia Cuba Piso 4</t>
  </si>
  <si>
    <t>UPPV Coordinacion comisaria</t>
  </si>
  <si>
    <t>Galan comisaria de familia</t>
  </si>
  <si>
    <t>Villa Santa Ana comisaria de familia P3</t>
  </si>
  <si>
    <t>UPPV Comisaria de familia</t>
  </si>
  <si>
    <t>Cuba Comisaria de Familia Piso 3</t>
  </si>
  <si>
    <t>Inspeccion 1 Galan</t>
  </si>
  <si>
    <t>LSD7423710</t>
  </si>
  <si>
    <t>LSM7Z50239</t>
  </si>
  <si>
    <t>LSD6Z21658</t>
  </si>
  <si>
    <t>VR98Z52220</t>
  </si>
  <si>
    <t>VR97X20707</t>
  </si>
  <si>
    <t>LSD7423700</t>
  </si>
  <si>
    <t>LSM7Z50246</t>
  </si>
  <si>
    <t>LSM8254267</t>
  </si>
  <si>
    <t>VR97Y21265</t>
  </si>
  <si>
    <t>vr97y21221</t>
  </si>
  <si>
    <t>VR98Z52150</t>
  </si>
  <si>
    <t>VR97X18708</t>
  </si>
  <si>
    <t>VM38320038</t>
  </si>
  <si>
    <t>VR97X19793</t>
  </si>
  <si>
    <t>LSM7Z50249</t>
  </si>
  <si>
    <t>VR97Y21611</t>
  </si>
  <si>
    <t>VM38117227</t>
  </si>
  <si>
    <t>VR97X20713</t>
  </si>
  <si>
    <t>LSD7423706</t>
  </si>
  <si>
    <t>LSM7Z48901</t>
  </si>
  <si>
    <t>LSD7323013</t>
  </si>
  <si>
    <t>LSD7423707</t>
  </si>
  <si>
    <t>VR98Z52190</t>
  </si>
  <si>
    <t>LSD7423719</t>
  </si>
  <si>
    <t>LSM7Z48269</t>
  </si>
  <si>
    <t>VM38320015</t>
  </si>
  <si>
    <t>VR98Z52219</t>
  </si>
  <si>
    <t>VR98Z52164</t>
  </si>
  <si>
    <t>VR98Z52209</t>
  </si>
  <si>
    <t>LSM7Z49702</t>
  </si>
  <si>
    <t>VR98Z52257</t>
  </si>
  <si>
    <t>VR97Y21093</t>
  </si>
  <si>
    <t>LSD4501469</t>
  </si>
  <si>
    <t>VR98Z52272</t>
  </si>
  <si>
    <t>VR98Z52451</t>
  </si>
  <si>
    <t>VR97X18719</t>
  </si>
  <si>
    <t>LSD6Y20401</t>
  </si>
  <si>
    <t>LSD7423703</t>
  </si>
  <si>
    <t>LSD7423713</t>
  </si>
  <si>
    <t>VR97X20700</t>
  </si>
  <si>
    <t>VR97Y21637</t>
  </si>
  <si>
    <t>VR97X20127</t>
  </si>
  <si>
    <t>VR98Z52280</t>
  </si>
  <si>
    <t>VR98Z52277</t>
  </si>
  <si>
    <t>VR97513971</t>
  </si>
  <si>
    <t>VR98Z52258</t>
  </si>
  <si>
    <t>LSD7323014</t>
  </si>
  <si>
    <t>VR98Z52147</t>
  </si>
  <si>
    <t>LSM7Z50252</t>
  </si>
  <si>
    <t>VR98Z52445</t>
  </si>
  <si>
    <t>VR98Z52138</t>
  </si>
  <si>
    <t>LSD7323063</t>
  </si>
  <si>
    <t>LPY5702107</t>
  </si>
  <si>
    <t>NUB3301501</t>
  </si>
  <si>
    <t>LSD7322999</t>
  </si>
  <si>
    <t>LSM7Z49704</t>
  </si>
  <si>
    <t>LSM7Y48093</t>
  </si>
  <si>
    <t>LSM7Z48908</t>
  </si>
  <si>
    <t>LSD4501477</t>
  </si>
  <si>
    <t>NNB3405098</t>
  </si>
  <si>
    <t>LSD6Y20404</t>
  </si>
  <si>
    <t>LSM7Z48804</t>
  </si>
  <si>
    <t>LSD6Z21933</t>
  </si>
  <si>
    <t>VR98Z52213</t>
  </si>
  <si>
    <t>VR97X18727</t>
  </si>
  <si>
    <t>LSM7Z48904</t>
  </si>
  <si>
    <t>PPP8202813</t>
  </si>
  <si>
    <t>LSD4501480</t>
  </si>
  <si>
    <t>LSD4500703</t>
  </si>
  <si>
    <t>VM38320053</t>
  </si>
  <si>
    <t>VM38117212</t>
  </si>
  <si>
    <t>VM38117240</t>
  </si>
  <si>
    <t>VM38117226</t>
  </si>
  <si>
    <t>VM38320014</t>
  </si>
  <si>
    <t>VM38320041</t>
  </si>
  <si>
    <t>VM38320044</t>
  </si>
  <si>
    <t>VM38320043</t>
  </si>
  <si>
    <t>VM38320052</t>
  </si>
  <si>
    <t>VM38319964</t>
  </si>
  <si>
    <t>VM38117236</t>
  </si>
  <si>
    <t>VM38117241</t>
  </si>
  <si>
    <t>LSD4601735</t>
  </si>
  <si>
    <t>LZK4728311</t>
  </si>
  <si>
    <t>LZK4Z28320</t>
  </si>
  <si>
    <t>LZK4Z28293</t>
  </si>
  <si>
    <t>LZK4509312</t>
  </si>
  <si>
    <t>VR97Y21262</t>
  </si>
  <si>
    <t>VM38117232</t>
  </si>
  <si>
    <t>NNB1500157</t>
  </si>
  <si>
    <t>LZK4509702</t>
  </si>
  <si>
    <t>LZK4406477</t>
  </si>
  <si>
    <t>VR97106360</t>
  </si>
  <si>
    <t>VR97106308</t>
  </si>
  <si>
    <t>LZK4611397</t>
  </si>
  <si>
    <t>LZK4611371</t>
  </si>
  <si>
    <t>VR97106390</t>
  </si>
  <si>
    <t>VR97Y21225</t>
  </si>
  <si>
    <t>VR97105399</t>
  </si>
  <si>
    <t>VR97105396</t>
  </si>
  <si>
    <t>SECRETARIA</t>
  </si>
  <si>
    <t>Rural</t>
  </si>
  <si>
    <t>Juridica</t>
  </si>
  <si>
    <t>Despacho</t>
  </si>
  <si>
    <t>Des social</t>
  </si>
  <si>
    <t>Administrativa</t>
  </si>
  <si>
    <t>Vivienda</t>
  </si>
  <si>
    <t>Hacienda</t>
  </si>
  <si>
    <t>TIC</t>
  </si>
  <si>
    <t>Deportes</t>
  </si>
  <si>
    <t>Infraestructura</t>
  </si>
  <si>
    <t xml:space="preserve">EDUP </t>
  </si>
  <si>
    <t>Educacion</t>
  </si>
  <si>
    <t>Salud</t>
  </si>
  <si>
    <t>Cutura</t>
  </si>
  <si>
    <t>Portal de la villa</t>
  </si>
  <si>
    <t>Sala de denuncias</t>
  </si>
  <si>
    <t>OCTUBRE</t>
  </si>
  <si>
    <t xml:space="preserve">Otsourcing de impresión, fotocopiado y escaneo de documentos para la Alcaldía Municipal de Pereira, según lo solicitado en el Alcance del Objeto del Contrato </t>
  </si>
  <si>
    <t xml:space="preserve">Item </t>
  </si>
  <si>
    <t>Elemento</t>
  </si>
  <si>
    <t xml:space="preserve">Unidad </t>
  </si>
  <si>
    <t xml:space="preserve">Valor promedio </t>
  </si>
  <si>
    <t xml:space="preserve">Pagina Impresa a Blanco y Negro </t>
  </si>
  <si>
    <t xml:space="preserve">Comsumo aproximado promedio hasta agotar disponibilidad </t>
  </si>
  <si>
    <t xml:space="preserve">Valor promedio 3 meses </t>
  </si>
  <si>
    <t xml:space="preserve">Presupesto </t>
  </si>
  <si>
    <t>Contrato 3429</t>
  </si>
  <si>
    <t xml:space="preserve">Valor hoja </t>
  </si>
  <si>
    <t>Aceptación Oferta 3183</t>
  </si>
  <si>
    <t>Contrato 3268</t>
  </si>
  <si>
    <t>Aceptación Oferta 2317</t>
  </si>
  <si>
    <t>Contrato Nro 3172</t>
  </si>
  <si>
    <t xml:space="preserve">Valor total Contrato </t>
  </si>
  <si>
    <t>Aceptación de Oferta 1856</t>
  </si>
  <si>
    <t>Cantidad</t>
  </si>
  <si>
    <t xml:space="preserve">Promedio Vigencia </t>
  </si>
  <si>
    <t>Valor promedio  historico 2017</t>
  </si>
  <si>
    <t>Valor promedio  historico 2018</t>
  </si>
  <si>
    <t>Valor promedio  historico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</si>
</sst>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\ * #,##0_-;\-&quot;$&quot;\ * #,##0_-;_-&quot;$&quot;\ * &quot;-&quot;_-;_-@_-"/>
    <numFmt numFmtId="41" formatCode="_-* #,##0_-;\-* #,##0_-;_-* &quot;-&quot;_-;_-@_-"/>
    <numFmt numFmtId="164" formatCode="_ * #,##0_ ;_ * \-#,##0_ ;_ * &quot;-&quot;??_ ;_ @_ "/>
    <numFmt numFmtId="165" formatCode="_-&quot;$&quot;\ * #,##0.00_-;\-&quot;$&quot;\ * #,##0.00_-;_-&quot;$&quot;\ * &quot;-&quot;_-;_-@_-"/>
    <numFmt numFmtId="167" formatCode="_-* #,##0.00_-;\-* #,##0.00_-;_-* &quot;-&quot;_-;_-@_-"/>
  </numFmts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 tint="4.9989318521683403E-2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2" fontId="13" fillId="0" borderId="0" applyFont="0" applyFill="0" applyBorder="0" applyAlignment="0" applyProtection="0"/>
    <xf numFmtId="41" fontId="13" fillId="0" borderId="0" applyFont="0" applyFill="0" applyBorder="0" applyAlignment="0" applyProtection="0"/>
  </cellStyleXfs>
  <cellXfs count="48">
    <xf numFmtId="0" fontId="0" fillId="0" borderId="0" xfId="0"/>
    <xf numFmtId="0" fontId="1" fillId="0" borderId="1" xfId="0" applyFont="1" applyFill="1" applyBorder="1"/>
    <xf numFmtId="0" fontId="2" fillId="5" borderId="1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" xfId="0" applyFont="1" applyBorder="1"/>
    <xf numFmtId="3" fontId="0" fillId="0" borderId="0" xfId="0" applyNumberFormat="1"/>
    <xf numFmtId="3" fontId="4" fillId="2" borderId="1" xfId="0" applyNumberFormat="1" applyFont="1" applyFill="1" applyBorder="1" applyAlignment="1">
      <alignment horizontal="right" vertical="top" wrapText="1"/>
    </xf>
    <xf numFmtId="3" fontId="4" fillId="6" borderId="1" xfId="0" applyNumberFormat="1" applyFont="1" applyFill="1" applyBorder="1" applyAlignment="1">
      <alignment horizontal="right" vertical="top" wrapText="1"/>
    </xf>
    <xf numFmtId="3" fontId="4" fillId="3" borderId="1" xfId="0" applyNumberFormat="1" applyFont="1" applyFill="1" applyBorder="1" applyAlignment="1">
      <alignment horizontal="right" vertical="top" wrapText="1"/>
    </xf>
    <xf numFmtId="3" fontId="5" fillId="4" borderId="1" xfId="0" applyNumberFormat="1" applyFont="1" applyFill="1" applyBorder="1" applyAlignment="1">
      <alignment horizontal="right" vertical="top" wrapText="1"/>
    </xf>
    <xf numFmtId="3" fontId="4" fillId="0" borderId="1" xfId="0" applyNumberFormat="1" applyFont="1" applyFill="1" applyBorder="1" applyAlignment="1">
      <alignment horizontal="right" vertical="top" wrapText="1"/>
    </xf>
    <xf numFmtId="0" fontId="3" fillId="5" borderId="1" xfId="0" applyFont="1" applyFill="1" applyBorder="1"/>
    <xf numFmtId="0" fontId="6" fillId="0" borderId="1" xfId="0" applyFont="1" applyBorder="1"/>
    <xf numFmtId="0" fontId="6" fillId="3" borderId="1" xfId="0" applyFont="1" applyFill="1" applyBorder="1"/>
    <xf numFmtId="0" fontId="6" fillId="0" borderId="1" xfId="0" applyFont="1" applyFill="1" applyBorder="1"/>
    <xf numFmtId="0" fontId="7" fillId="7" borderId="1" xfId="0" applyFont="1" applyFill="1" applyBorder="1"/>
    <xf numFmtId="0" fontId="8" fillId="0" borderId="0" xfId="0" applyFont="1"/>
    <xf numFmtId="0" fontId="0" fillId="3" borderId="0" xfId="0" applyFill="1"/>
    <xf numFmtId="0" fontId="9" fillId="5" borderId="1" xfId="0" applyFont="1" applyFill="1" applyBorder="1" applyAlignment="1">
      <alignment horizontal="right" vertical="top" wrapText="1"/>
    </xf>
    <xf numFmtId="0" fontId="0" fillId="5" borderId="1" xfId="0" applyFill="1" applyBorder="1"/>
    <xf numFmtId="0" fontId="5" fillId="0" borderId="1" xfId="0" applyFont="1" applyBorder="1"/>
    <xf numFmtId="0" fontId="8" fillId="0" borderId="1" xfId="0" applyFont="1" applyBorder="1"/>
    <xf numFmtId="3" fontId="10" fillId="5" borderId="1" xfId="0" applyNumberFormat="1" applyFont="1" applyFill="1" applyBorder="1"/>
    <xf numFmtId="3" fontId="8" fillId="5" borderId="1" xfId="0" applyNumberFormat="1" applyFont="1" applyFill="1" applyBorder="1"/>
    <xf numFmtId="0" fontId="8" fillId="3" borderId="1" xfId="0" applyFont="1" applyFill="1" applyBorder="1"/>
    <xf numFmtId="0" fontId="5" fillId="0" borderId="1" xfId="0" applyFont="1" applyFill="1" applyBorder="1"/>
    <xf numFmtId="0" fontId="10" fillId="0" borderId="1" xfId="0" applyFont="1" applyBorder="1"/>
    <xf numFmtId="3" fontId="11" fillId="5" borderId="1" xfId="0" applyNumberFormat="1" applyFont="1" applyFill="1" applyBorder="1"/>
    <xf numFmtId="0" fontId="5" fillId="0" borderId="1" xfId="0" applyNumberFormat="1" applyFont="1" applyFill="1" applyBorder="1" applyAlignment="1">
      <alignment horizontal="left" vertical="center"/>
    </xf>
    <xf numFmtId="164" fontId="5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3" fontId="12" fillId="5" borderId="1" xfId="0" applyNumberFormat="1" applyFont="1" applyFill="1" applyBorder="1"/>
    <xf numFmtId="0" fontId="3" fillId="0" borderId="2" xfId="0" applyFont="1" applyBorder="1"/>
    <xf numFmtId="0" fontId="2" fillId="5" borderId="1" xfId="0" applyFont="1" applyFill="1" applyBorder="1"/>
    <xf numFmtId="0" fontId="0" fillId="0" borderId="1" xfId="0" applyBorder="1"/>
    <xf numFmtId="165" fontId="0" fillId="0" borderId="0" xfId="1" applyNumberFormat="1" applyFont="1"/>
    <xf numFmtId="0" fontId="0" fillId="0" borderId="3" xfId="0" applyFill="1" applyBorder="1"/>
    <xf numFmtId="3" fontId="10" fillId="5" borderId="3" xfId="0" applyNumberFormat="1" applyFont="1" applyFill="1" applyBorder="1"/>
    <xf numFmtId="3" fontId="2" fillId="0" borderId="0" xfId="0" applyNumberFormat="1" applyFont="1"/>
    <xf numFmtId="0" fontId="0" fillId="5" borderId="3" xfId="0" applyFill="1" applyBorder="1"/>
    <xf numFmtId="0" fontId="2" fillId="0" borderId="0" xfId="0" applyFont="1"/>
    <xf numFmtId="41" fontId="0" fillId="0" borderId="0" xfId="2" applyFont="1"/>
    <xf numFmtId="167" fontId="0" fillId="0" borderId="0" xfId="2" applyNumberFormat="1" applyFont="1"/>
    <xf numFmtId="0" fontId="0" fillId="0" borderId="0" xfId="0" applyAlignment="1">
      <alignment horizontal="center" vertical="center" wrapText="1"/>
    </xf>
    <xf numFmtId="167" fontId="2" fillId="0" borderId="0" xfId="0" applyNumberFormat="1" applyFont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/>
  </cellXfs>
  <cellStyles count="3">
    <cellStyle name="Millares [0]" xfId="2" builtinId="6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0"/>
  <sheetViews>
    <sheetView topLeftCell="A13" workbookViewId="0">
      <selection activeCell="A3" sqref="A3:A35"/>
    </sheetView>
  </sheetViews>
  <sheetFormatPr baseColWidth="10" defaultRowHeight="15" x14ac:dyDescent="0.25"/>
  <cols>
    <col min="1" max="1" width="50.7109375" bestFit="1" customWidth="1"/>
    <col min="2" max="2" width="16.140625" bestFit="1" customWidth="1"/>
    <col min="3" max="3" width="13.7109375" bestFit="1" customWidth="1"/>
    <col min="4" max="4" width="14.5703125" bestFit="1" customWidth="1"/>
    <col min="5" max="5" width="12.85546875" bestFit="1" customWidth="1"/>
    <col min="6" max="6" width="14.5703125" bestFit="1" customWidth="1"/>
  </cols>
  <sheetData>
    <row r="2" spans="1:6" ht="15.75" x14ac:dyDescent="0.25">
      <c r="A2" s="4" t="s">
        <v>42</v>
      </c>
      <c r="B2" s="4" t="s">
        <v>43</v>
      </c>
      <c r="C2" s="4" t="s">
        <v>81</v>
      </c>
      <c r="D2" s="11" t="s">
        <v>44</v>
      </c>
      <c r="E2" s="32" t="s">
        <v>294</v>
      </c>
      <c r="F2" s="11" t="s">
        <v>44</v>
      </c>
    </row>
    <row r="3" spans="1:6" x14ac:dyDescent="0.25">
      <c r="A3" s="20" t="s">
        <v>0</v>
      </c>
      <c r="B3" s="28" t="s">
        <v>1</v>
      </c>
      <c r="C3" s="6">
        <v>77048</v>
      </c>
      <c r="D3" s="23">
        <v>4087</v>
      </c>
      <c r="E3">
        <v>80690</v>
      </c>
      <c r="F3" s="23">
        <f t="shared" ref="F3:F35" si="0">SUM(E3-C3)</f>
        <v>3642</v>
      </c>
    </row>
    <row r="4" spans="1:6" x14ac:dyDescent="0.25">
      <c r="A4" s="20" t="s">
        <v>2</v>
      </c>
      <c r="B4" s="28" t="s">
        <v>3</v>
      </c>
      <c r="C4" s="6">
        <v>91704</v>
      </c>
      <c r="D4" s="23">
        <v>5727</v>
      </c>
      <c r="E4">
        <v>97874</v>
      </c>
      <c r="F4" s="23">
        <f t="shared" si="0"/>
        <v>6170</v>
      </c>
    </row>
    <row r="5" spans="1:6" x14ac:dyDescent="0.25">
      <c r="A5" s="20" t="s">
        <v>4</v>
      </c>
      <c r="B5" s="28" t="s">
        <v>5</v>
      </c>
      <c r="C5" s="6">
        <v>169282</v>
      </c>
      <c r="D5" s="23">
        <v>12339</v>
      </c>
      <c r="E5">
        <v>180337</v>
      </c>
      <c r="F5" s="23">
        <f t="shared" si="0"/>
        <v>11055</v>
      </c>
    </row>
    <row r="6" spans="1:6" x14ac:dyDescent="0.25">
      <c r="A6" s="20" t="s">
        <v>6</v>
      </c>
      <c r="B6" s="28" t="s">
        <v>77</v>
      </c>
      <c r="C6" s="8">
        <v>45099</v>
      </c>
      <c r="D6" s="23">
        <v>14278</v>
      </c>
      <c r="E6">
        <v>56649</v>
      </c>
      <c r="F6" s="23">
        <f t="shared" si="0"/>
        <v>11550</v>
      </c>
    </row>
    <row r="7" spans="1:6" x14ac:dyDescent="0.25">
      <c r="A7" s="20" t="s">
        <v>7</v>
      </c>
      <c r="B7" s="28" t="s">
        <v>8</v>
      </c>
      <c r="C7" s="6">
        <v>188643</v>
      </c>
      <c r="D7" s="23">
        <v>307</v>
      </c>
      <c r="E7">
        <v>188643</v>
      </c>
      <c r="F7" s="23">
        <f t="shared" si="0"/>
        <v>0</v>
      </c>
    </row>
    <row r="8" spans="1:6" x14ac:dyDescent="0.25">
      <c r="A8" s="20" t="s">
        <v>9</v>
      </c>
      <c r="B8" s="29" t="s">
        <v>10</v>
      </c>
      <c r="C8" s="6">
        <v>183640</v>
      </c>
      <c r="D8" s="23">
        <v>3756</v>
      </c>
      <c r="E8">
        <v>186747</v>
      </c>
      <c r="F8" s="23">
        <f t="shared" si="0"/>
        <v>3107</v>
      </c>
    </row>
    <row r="9" spans="1:6" x14ac:dyDescent="0.25">
      <c r="A9" s="20" t="s">
        <v>11</v>
      </c>
      <c r="B9" s="29" t="s">
        <v>12</v>
      </c>
      <c r="C9" s="6">
        <v>126646</v>
      </c>
      <c r="D9" s="23">
        <v>356</v>
      </c>
      <c r="E9">
        <v>126999</v>
      </c>
      <c r="F9" s="23">
        <f t="shared" si="0"/>
        <v>353</v>
      </c>
    </row>
    <row r="10" spans="1:6" x14ac:dyDescent="0.25">
      <c r="A10" s="20" t="s">
        <v>13</v>
      </c>
      <c r="B10" s="29" t="s">
        <v>14</v>
      </c>
      <c r="C10" s="7">
        <v>153181</v>
      </c>
      <c r="D10" s="23">
        <v>0</v>
      </c>
      <c r="E10">
        <v>155061</v>
      </c>
      <c r="F10" s="23">
        <f t="shared" si="0"/>
        <v>1880</v>
      </c>
    </row>
    <row r="11" spans="1:6" x14ac:dyDescent="0.25">
      <c r="A11" s="20" t="s">
        <v>15</v>
      </c>
      <c r="B11" s="30" t="s">
        <v>16</v>
      </c>
      <c r="C11" s="8">
        <v>164007</v>
      </c>
      <c r="D11" s="23">
        <v>4817</v>
      </c>
      <c r="E11">
        <v>167652</v>
      </c>
      <c r="F11" s="23">
        <f t="shared" si="0"/>
        <v>3645</v>
      </c>
    </row>
    <row r="12" spans="1:6" x14ac:dyDescent="0.25">
      <c r="A12" s="20" t="s">
        <v>17</v>
      </c>
      <c r="B12" s="29" t="s">
        <v>18</v>
      </c>
      <c r="C12" s="6">
        <v>143036</v>
      </c>
      <c r="D12" s="23">
        <v>1231</v>
      </c>
      <c r="E12">
        <v>143664</v>
      </c>
      <c r="F12" s="23">
        <f t="shared" si="0"/>
        <v>628</v>
      </c>
    </row>
    <row r="13" spans="1:6" x14ac:dyDescent="0.25">
      <c r="A13" s="20" t="s">
        <v>19</v>
      </c>
      <c r="B13" s="29" t="s">
        <v>20</v>
      </c>
      <c r="C13" s="8">
        <v>153449</v>
      </c>
      <c r="D13" s="23">
        <v>759</v>
      </c>
      <c r="E13">
        <v>154193</v>
      </c>
      <c r="F13" s="23">
        <f t="shared" si="0"/>
        <v>744</v>
      </c>
    </row>
    <row r="14" spans="1:6" x14ac:dyDescent="0.25">
      <c r="A14" s="20" t="s">
        <v>21</v>
      </c>
      <c r="B14" s="29" t="s">
        <v>22</v>
      </c>
      <c r="C14" s="8">
        <v>165411</v>
      </c>
      <c r="D14" s="23">
        <v>261</v>
      </c>
      <c r="E14">
        <v>165479</v>
      </c>
      <c r="F14" s="23">
        <f t="shared" si="0"/>
        <v>68</v>
      </c>
    </row>
    <row r="15" spans="1:6" x14ac:dyDescent="0.25">
      <c r="A15" s="20" t="s">
        <v>23</v>
      </c>
      <c r="B15" s="29" t="s">
        <v>24</v>
      </c>
      <c r="C15" s="6">
        <v>216339</v>
      </c>
      <c r="D15" s="23">
        <v>3651</v>
      </c>
      <c r="E15">
        <v>220070</v>
      </c>
      <c r="F15" s="23">
        <f t="shared" si="0"/>
        <v>3731</v>
      </c>
    </row>
    <row r="16" spans="1:6" x14ac:dyDescent="0.25">
      <c r="A16" s="21" t="s">
        <v>25</v>
      </c>
      <c r="B16" s="29" t="s">
        <v>26</v>
      </c>
      <c r="C16" s="6">
        <v>66887</v>
      </c>
      <c r="D16" s="23">
        <v>1695</v>
      </c>
      <c r="E16">
        <v>68905</v>
      </c>
      <c r="F16" s="23">
        <f t="shared" si="0"/>
        <v>2018</v>
      </c>
    </row>
    <row r="17" spans="1:6" x14ac:dyDescent="0.25">
      <c r="A17" s="20" t="s">
        <v>27</v>
      </c>
      <c r="B17" s="29" t="s">
        <v>28</v>
      </c>
      <c r="C17" s="21">
        <v>165016</v>
      </c>
      <c r="D17" s="23">
        <v>0</v>
      </c>
      <c r="E17">
        <v>165016</v>
      </c>
      <c r="F17" s="23">
        <f t="shared" si="0"/>
        <v>0</v>
      </c>
    </row>
    <row r="18" spans="1:6" x14ac:dyDescent="0.25">
      <c r="A18" s="20" t="s">
        <v>29</v>
      </c>
      <c r="B18" s="29" t="s">
        <v>30</v>
      </c>
      <c r="C18" s="21">
        <v>116039</v>
      </c>
      <c r="D18" s="23">
        <v>1521</v>
      </c>
      <c r="E18">
        <v>116671</v>
      </c>
      <c r="F18" s="23">
        <f t="shared" si="0"/>
        <v>632</v>
      </c>
    </row>
    <row r="19" spans="1:6" x14ac:dyDescent="0.25">
      <c r="A19" s="20" t="s">
        <v>31</v>
      </c>
      <c r="B19" s="29" t="s">
        <v>32</v>
      </c>
      <c r="C19" s="21">
        <v>129118</v>
      </c>
      <c r="D19" s="23">
        <v>1536</v>
      </c>
      <c r="E19">
        <v>130352</v>
      </c>
      <c r="F19" s="23">
        <f t="shared" si="0"/>
        <v>1234</v>
      </c>
    </row>
    <row r="20" spans="1:6" x14ac:dyDescent="0.25">
      <c r="A20" s="20" t="s">
        <v>33</v>
      </c>
      <c r="B20" s="29" t="s">
        <v>34</v>
      </c>
      <c r="C20" s="9">
        <v>136563</v>
      </c>
      <c r="D20" s="23">
        <v>838</v>
      </c>
      <c r="E20">
        <v>137118</v>
      </c>
      <c r="F20" s="23">
        <f t="shared" si="0"/>
        <v>555</v>
      </c>
    </row>
    <row r="21" spans="1:6" x14ac:dyDescent="0.25">
      <c r="A21" s="21" t="s">
        <v>46</v>
      </c>
      <c r="B21" s="29" t="s">
        <v>47</v>
      </c>
      <c r="C21" s="6">
        <v>88480</v>
      </c>
      <c r="D21" s="23">
        <v>1905</v>
      </c>
      <c r="E21">
        <v>89519</v>
      </c>
      <c r="F21" s="23">
        <f t="shared" si="0"/>
        <v>1039</v>
      </c>
    </row>
    <row r="22" spans="1:6" x14ac:dyDescent="0.25">
      <c r="A22" s="21" t="s">
        <v>48</v>
      </c>
      <c r="B22" s="29" t="s">
        <v>49</v>
      </c>
      <c r="C22" s="8">
        <v>64047</v>
      </c>
      <c r="D22" s="23">
        <v>2655</v>
      </c>
      <c r="E22">
        <v>66544</v>
      </c>
      <c r="F22" s="23">
        <f t="shared" si="0"/>
        <v>2497</v>
      </c>
    </row>
    <row r="23" spans="1:6" x14ac:dyDescent="0.25">
      <c r="A23" s="21" t="s">
        <v>50</v>
      </c>
      <c r="B23" s="29" t="s">
        <v>51</v>
      </c>
      <c r="C23" s="10">
        <v>165742</v>
      </c>
      <c r="D23" s="23">
        <v>1071</v>
      </c>
      <c r="E23">
        <v>166938</v>
      </c>
      <c r="F23" s="23">
        <f t="shared" si="0"/>
        <v>1196</v>
      </c>
    </row>
    <row r="24" spans="1:6" x14ac:dyDescent="0.25">
      <c r="A24" s="21" t="s">
        <v>52</v>
      </c>
      <c r="B24" s="29" t="s">
        <v>53</v>
      </c>
      <c r="C24" s="6">
        <v>95551</v>
      </c>
      <c r="D24" s="23">
        <v>1090</v>
      </c>
      <c r="E24">
        <v>96166</v>
      </c>
      <c r="F24" s="23">
        <f t="shared" si="0"/>
        <v>615</v>
      </c>
    </row>
    <row r="25" spans="1:6" x14ac:dyDescent="0.25">
      <c r="A25" s="21" t="s">
        <v>54</v>
      </c>
      <c r="B25" s="29" t="s">
        <v>41</v>
      </c>
      <c r="C25" s="6">
        <v>138348</v>
      </c>
      <c r="D25" s="23">
        <v>617</v>
      </c>
      <c r="E25">
        <v>139426</v>
      </c>
      <c r="F25" s="23">
        <f t="shared" si="0"/>
        <v>1078</v>
      </c>
    </row>
    <row r="26" spans="1:6" x14ac:dyDescent="0.25">
      <c r="A26" s="21" t="s">
        <v>55</v>
      </c>
      <c r="B26" s="29" t="s">
        <v>56</v>
      </c>
      <c r="C26" s="10">
        <v>239544</v>
      </c>
      <c r="D26" s="23">
        <v>1346</v>
      </c>
      <c r="E26">
        <v>240574</v>
      </c>
      <c r="F26" s="23">
        <f t="shared" si="0"/>
        <v>1030</v>
      </c>
    </row>
    <row r="27" spans="1:6" x14ac:dyDescent="0.25">
      <c r="A27" s="21" t="s">
        <v>57</v>
      </c>
      <c r="B27" s="29" t="s">
        <v>58</v>
      </c>
      <c r="C27" s="6">
        <v>95389</v>
      </c>
      <c r="D27" s="23">
        <v>755</v>
      </c>
      <c r="E27">
        <v>96116</v>
      </c>
      <c r="F27" s="23">
        <f t="shared" si="0"/>
        <v>727</v>
      </c>
    </row>
    <row r="28" spans="1:6" x14ac:dyDescent="0.25">
      <c r="A28" s="21" t="s">
        <v>59</v>
      </c>
      <c r="B28" s="29" t="s">
        <v>60</v>
      </c>
      <c r="C28" s="6">
        <v>63609</v>
      </c>
      <c r="D28" s="23">
        <v>324</v>
      </c>
      <c r="E28">
        <v>63609</v>
      </c>
      <c r="F28" s="23">
        <f t="shared" si="0"/>
        <v>0</v>
      </c>
    </row>
    <row r="29" spans="1:6" x14ac:dyDescent="0.25">
      <c r="A29" s="21" t="s">
        <v>61</v>
      </c>
      <c r="B29" s="29" t="s">
        <v>62</v>
      </c>
      <c r="C29" s="6">
        <v>115983</v>
      </c>
      <c r="D29" s="23">
        <v>1138</v>
      </c>
      <c r="E29">
        <v>116678</v>
      </c>
      <c r="F29" s="23">
        <f t="shared" si="0"/>
        <v>695</v>
      </c>
    </row>
    <row r="30" spans="1:6" x14ac:dyDescent="0.25">
      <c r="A30" s="21" t="s">
        <v>63</v>
      </c>
      <c r="B30" s="29" t="s">
        <v>64</v>
      </c>
      <c r="C30" s="6">
        <v>263018</v>
      </c>
      <c r="D30" s="23">
        <v>718</v>
      </c>
      <c r="E30">
        <v>264124</v>
      </c>
      <c r="F30" s="23">
        <f t="shared" si="0"/>
        <v>1106</v>
      </c>
    </row>
    <row r="31" spans="1:6" x14ac:dyDescent="0.25">
      <c r="A31" s="21" t="s">
        <v>65</v>
      </c>
      <c r="B31" s="29" t="s">
        <v>66</v>
      </c>
      <c r="C31" s="6">
        <v>85204</v>
      </c>
      <c r="D31" s="23">
        <v>10963</v>
      </c>
      <c r="E31">
        <v>92021</v>
      </c>
      <c r="F31" s="23">
        <f t="shared" si="0"/>
        <v>6817</v>
      </c>
    </row>
    <row r="32" spans="1:6" x14ac:dyDescent="0.25">
      <c r="A32" s="21" t="s">
        <v>67</v>
      </c>
      <c r="B32" s="29" t="s">
        <v>68</v>
      </c>
      <c r="C32" s="6">
        <v>115578</v>
      </c>
      <c r="D32" s="23">
        <v>4336</v>
      </c>
      <c r="E32">
        <v>119833</v>
      </c>
      <c r="F32" s="23">
        <f t="shared" si="0"/>
        <v>4255</v>
      </c>
    </row>
    <row r="33" spans="1:6" x14ac:dyDescent="0.25">
      <c r="A33" s="21" t="s">
        <v>69</v>
      </c>
      <c r="B33" s="29" t="s">
        <v>70</v>
      </c>
      <c r="C33" s="6">
        <v>190786</v>
      </c>
      <c r="D33" s="23">
        <v>0</v>
      </c>
      <c r="E33">
        <v>190786</v>
      </c>
      <c r="F33" s="23">
        <f t="shared" si="0"/>
        <v>0</v>
      </c>
    </row>
    <row r="34" spans="1:6" x14ac:dyDescent="0.25">
      <c r="A34" s="21" t="s">
        <v>71</v>
      </c>
      <c r="B34" s="29" t="s">
        <v>72</v>
      </c>
      <c r="C34" s="6">
        <v>170180</v>
      </c>
      <c r="D34" s="23">
        <v>2702</v>
      </c>
      <c r="E34">
        <v>175711</v>
      </c>
      <c r="F34" s="23">
        <f t="shared" si="0"/>
        <v>5531</v>
      </c>
    </row>
    <row r="35" spans="1:6" x14ac:dyDescent="0.25">
      <c r="A35" s="21" t="s">
        <v>73</v>
      </c>
      <c r="B35" s="29" t="s">
        <v>74</v>
      </c>
      <c r="C35" s="6">
        <v>296961</v>
      </c>
      <c r="D35" s="23">
        <v>354</v>
      </c>
      <c r="E35">
        <v>297374</v>
      </c>
      <c r="F35" s="23">
        <f t="shared" si="0"/>
        <v>413</v>
      </c>
    </row>
    <row r="36" spans="1:6" ht="15.75" x14ac:dyDescent="0.25">
      <c r="A36" s="1" t="s">
        <v>45</v>
      </c>
      <c r="B36" s="21"/>
      <c r="C36" s="21"/>
      <c r="D36" s="31">
        <v>87133</v>
      </c>
      <c r="F36" s="31">
        <f>SUM(F3:F35)</f>
        <v>78011</v>
      </c>
    </row>
    <row r="38" spans="1:6" x14ac:dyDescent="0.25">
      <c r="E38">
        <v>46.21</v>
      </c>
      <c r="F38" s="35">
        <f>F36*E38</f>
        <v>3604888.31</v>
      </c>
    </row>
    <row r="39" spans="1:6" ht="15.75" x14ac:dyDescent="0.25">
      <c r="A39" s="3"/>
      <c r="B39" s="17"/>
      <c r="F39" s="35">
        <f>F38*19%</f>
        <v>684928.77890000003</v>
      </c>
    </row>
    <row r="40" spans="1:6" x14ac:dyDescent="0.25">
      <c r="F40" s="35">
        <f>+F39+F38</f>
        <v>4289817.0888999999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A3" sqref="A3:A10"/>
    </sheetView>
  </sheetViews>
  <sheetFormatPr baseColWidth="10" defaultRowHeight="15" x14ac:dyDescent="0.25"/>
  <cols>
    <col min="1" max="1" width="42.28515625" bestFit="1" customWidth="1"/>
    <col min="2" max="2" width="14.7109375" bestFit="1" customWidth="1"/>
    <col min="4" max="4" width="13.28515625" bestFit="1" customWidth="1"/>
    <col min="5" max="5" width="12.85546875" bestFit="1" customWidth="1"/>
    <col min="6" max="6" width="13.28515625" bestFit="1" customWidth="1"/>
  </cols>
  <sheetData>
    <row r="2" spans="1:7" ht="15.75" x14ac:dyDescent="0.25">
      <c r="A2" s="4" t="s">
        <v>78</v>
      </c>
      <c r="B2" s="4" t="s">
        <v>43</v>
      </c>
      <c r="C2" s="4" t="s">
        <v>81</v>
      </c>
      <c r="D2" s="11" t="s">
        <v>44</v>
      </c>
      <c r="E2" s="4" t="s">
        <v>294</v>
      </c>
      <c r="F2" s="11" t="s">
        <v>44</v>
      </c>
    </row>
    <row r="3" spans="1:7" x14ac:dyDescent="0.25">
      <c r="A3" s="20" t="s">
        <v>35</v>
      </c>
      <c r="B3" s="21" t="s">
        <v>75</v>
      </c>
      <c r="C3" s="21">
        <v>55855</v>
      </c>
      <c r="D3" s="22">
        <v>17069</v>
      </c>
      <c r="E3" s="34">
        <v>62071</v>
      </c>
      <c r="F3" s="22">
        <f>SUM(E3-C3)</f>
        <v>6216</v>
      </c>
    </row>
    <row r="4" spans="1:7" x14ac:dyDescent="0.25">
      <c r="A4" s="20" t="s">
        <v>36</v>
      </c>
      <c r="B4" s="21" t="s">
        <v>37</v>
      </c>
      <c r="C4" s="21">
        <v>225270</v>
      </c>
      <c r="D4" s="22">
        <v>4115</v>
      </c>
      <c r="E4" s="34">
        <v>230027</v>
      </c>
      <c r="F4" s="22">
        <f t="shared" ref="F4:F10" si="0">SUM(E4-C4)</f>
        <v>4757</v>
      </c>
    </row>
    <row r="5" spans="1:7" x14ac:dyDescent="0.25">
      <c r="A5" s="20" t="s">
        <v>38</v>
      </c>
      <c r="B5" s="21" t="s">
        <v>39</v>
      </c>
      <c r="C5" s="21">
        <v>344388</v>
      </c>
      <c r="D5" s="22">
        <v>12803</v>
      </c>
      <c r="E5" s="34">
        <v>348123</v>
      </c>
      <c r="F5" s="22">
        <f t="shared" si="0"/>
        <v>3735</v>
      </c>
    </row>
    <row r="6" spans="1:7" x14ac:dyDescent="0.25">
      <c r="A6" s="20" t="s">
        <v>40</v>
      </c>
      <c r="B6" s="21" t="s">
        <v>76</v>
      </c>
      <c r="C6" s="24">
        <v>21161</v>
      </c>
      <c r="D6" s="22">
        <v>15384</v>
      </c>
      <c r="E6" s="34">
        <v>28149</v>
      </c>
      <c r="F6" s="22">
        <f t="shared" si="0"/>
        <v>6988</v>
      </c>
    </row>
    <row r="7" spans="1:7" x14ac:dyDescent="0.25">
      <c r="A7" s="12" t="s">
        <v>165</v>
      </c>
      <c r="B7" s="12" t="s">
        <v>261</v>
      </c>
      <c r="C7" s="12">
        <v>60183</v>
      </c>
      <c r="D7" s="22">
        <v>1544</v>
      </c>
      <c r="E7" s="34">
        <v>61806</v>
      </c>
      <c r="F7" s="22">
        <f t="shared" si="0"/>
        <v>1623</v>
      </c>
    </row>
    <row r="8" spans="1:7" x14ac:dyDescent="0.25">
      <c r="A8" s="12" t="s">
        <v>166</v>
      </c>
      <c r="B8" s="12" t="s">
        <v>262</v>
      </c>
      <c r="C8" s="12">
        <v>60744</v>
      </c>
      <c r="D8" s="22">
        <v>3150</v>
      </c>
      <c r="E8" s="34">
        <v>61310</v>
      </c>
      <c r="F8" s="22">
        <f t="shared" si="0"/>
        <v>566</v>
      </c>
    </row>
    <row r="9" spans="1:7" x14ac:dyDescent="0.25">
      <c r="A9" s="12" t="s">
        <v>167</v>
      </c>
      <c r="B9" s="12" t="s">
        <v>263</v>
      </c>
      <c r="C9" s="12">
        <v>160367</v>
      </c>
      <c r="D9" s="22">
        <v>931</v>
      </c>
      <c r="E9" s="34">
        <v>161613</v>
      </c>
      <c r="F9" s="22">
        <f t="shared" si="0"/>
        <v>1246</v>
      </c>
    </row>
    <row r="10" spans="1:7" x14ac:dyDescent="0.25">
      <c r="A10" s="12" t="s">
        <v>168</v>
      </c>
      <c r="B10" s="12" t="s">
        <v>264</v>
      </c>
      <c r="C10" s="12">
        <v>21719</v>
      </c>
      <c r="D10" s="22">
        <v>1523</v>
      </c>
      <c r="E10" s="34">
        <v>23017</v>
      </c>
      <c r="F10" s="22">
        <f t="shared" si="0"/>
        <v>1298</v>
      </c>
    </row>
    <row r="11" spans="1:7" x14ac:dyDescent="0.25">
      <c r="A11" s="25" t="s">
        <v>45</v>
      </c>
      <c r="B11" s="26"/>
      <c r="C11" s="26"/>
      <c r="D11" s="27">
        <v>49371</v>
      </c>
      <c r="E11" s="34"/>
      <c r="F11" s="27">
        <f>SUM(F3:F10)</f>
        <v>26429</v>
      </c>
    </row>
    <row r="12" spans="1:7" x14ac:dyDescent="0.25">
      <c r="E12" s="36">
        <v>46.21</v>
      </c>
      <c r="F12" s="37">
        <f>F11*E12</f>
        <v>1221284.0900000001</v>
      </c>
      <c r="G12" s="5"/>
    </row>
    <row r="13" spans="1:7" x14ac:dyDescent="0.25">
      <c r="F13">
        <f>F12*19%</f>
        <v>232043.97710000002</v>
      </c>
    </row>
    <row r="14" spans="1:7" ht="15.75" x14ac:dyDescent="0.25">
      <c r="A14" s="3"/>
      <c r="B14" s="17"/>
      <c r="F14" s="38">
        <f>+F13+F12</f>
        <v>1453328.0671000001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7"/>
  <sheetViews>
    <sheetView topLeftCell="A80" workbookViewId="0">
      <selection activeCell="A101" sqref="A101"/>
    </sheetView>
  </sheetViews>
  <sheetFormatPr baseColWidth="10" defaultRowHeight="15" x14ac:dyDescent="0.25"/>
  <cols>
    <col min="1" max="1" width="43.42578125" style="16" bestFit="1" customWidth="1"/>
    <col min="2" max="2" width="15" bestFit="1" customWidth="1"/>
    <col min="3" max="3" width="16.42578125" bestFit="1" customWidth="1"/>
    <col min="6" max="6" width="12.85546875" bestFit="1" customWidth="1"/>
    <col min="7" max="7" width="10.7109375" bestFit="1" customWidth="1"/>
  </cols>
  <sheetData>
    <row r="2" spans="1:8" ht="15.75" x14ac:dyDescent="0.25">
      <c r="A2" s="4" t="s">
        <v>79</v>
      </c>
      <c r="B2" s="4" t="s">
        <v>43</v>
      </c>
      <c r="C2" s="4" t="s">
        <v>277</v>
      </c>
      <c r="D2" s="4" t="s">
        <v>81</v>
      </c>
      <c r="E2" s="2" t="s">
        <v>44</v>
      </c>
      <c r="F2" s="4" t="s">
        <v>294</v>
      </c>
      <c r="G2" s="2" t="s">
        <v>44</v>
      </c>
    </row>
    <row r="3" spans="1:8" x14ac:dyDescent="0.25">
      <c r="A3" s="12" t="s">
        <v>82</v>
      </c>
      <c r="B3" s="12" t="s">
        <v>178</v>
      </c>
      <c r="C3" s="12" t="s">
        <v>278</v>
      </c>
      <c r="D3" s="12">
        <v>218840</v>
      </c>
      <c r="E3" s="19">
        <v>9935</v>
      </c>
      <c r="F3" s="34">
        <v>228984</v>
      </c>
      <c r="G3" s="19">
        <f>SUM(F3-D3)</f>
        <v>10144</v>
      </c>
    </row>
    <row r="4" spans="1:8" x14ac:dyDescent="0.25">
      <c r="A4" s="12" t="s">
        <v>83</v>
      </c>
      <c r="B4" s="12" t="s">
        <v>179</v>
      </c>
      <c r="C4" s="12" t="s">
        <v>281</v>
      </c>
      <c r="D4" s="12">
        <v>152998</v>
      </c>
      <c r="E4" s="19">
        <v>11239</v>
      </c>
      <c r="F4" s="34">
        <v>159078</v>
      </c>
      <c r="G4" s="19">
        <f t="shared" ref="G4:G67" si="0">SUM(F4-D4)</f>
        <v>6080</v>
      </c>
    </row>
    <row r="5" spans="1:8" x14ac:dyDescent="0.25">
      <c r="A5" s="12" t="s">
        <v>84</v>
      </c>
      <c r="B5" s="12" t="s">
        <v>180</v>
      </c>
      <c r="C5" s="12" t="s">
        <v>281</v>
      </c>
      <c r="D5" s="12">
        <v>284511</v>
      </c>
      <c r="E5" s="19">
        <v>12157</v>
      </c>
      <c r="F5" s="34">
        <v>286807</v>
      </c>
      <c r="G5" s="19">
        <f t="shared" si="0"/>
        <v>2296</v>
      </c>
    </row>
    <row r="6" spans="1:8" x14ac:dyDescent="0.25">
      <c r="A6" s="12" t="s">
        <v>85</v>
      </c>
      <c r="B6" s="12" t="s">
        <v>181</v>
      </c>
      <c r="C6" s="12" t="s">
        <v>281</v>
      </c>
      <c r="D6" s="12">
        <v>16145</v>
      </c>
      <c r="E6" s="19">
        <v>7772</v>
      </c>
      <c r="F6" s="34">
        <v>24557</v>
      </c>
      <c r="G6" s="19">
        <f t="shared" si="0"/>
        <v>8412</v>
      </c>
    </row>
    <row r="7" spans="1:8" x14ac:dyDescent="0.25">
      <c r="A7" s="12" t="s">
        <v>86</v>
      </c>
      <c r="B7" s="12" t="s">
        <v>182</v>
      </c>
      <c r="C7" s="12" t="s">
        <v>281</v>
      </c>
      <c r="D7" s="12">
        <v>42601</v>
      </c>
      <c r="E7" s="19">
        <v>2839</v>
      </c>
      <c r="F7" s="34">
        <v>47695</v>
      </c>
      <c r="G7" s="19">
        <f t="shared" si="0"/>
        <v>5094</v>
      </c>
    </row>
    <row r="8" spans="1:8" x14ac:dyDescent="0.25">
      <c r="A8" s="12" t="s">
        <v>87</v>
      </c>
      <c r="B8" s="12" t="s">
        <v>183</v>
      </c>
      <c r="C8" s="12" t="s">
        <v>280</v>
      </c>
      <c r="D8" s="12">
        <v>184548</v>
      </c>
      <c r="E8" s="19">
        <v>4919</v>
      </c>
      <c r="F8" s="34">
        <v>194904</v>
      </c>
      <c r="G8" s="19">
        <f t="shared" si="0"/>
        <v>10356</v>
      </c>
    </row>
    <row r="9" spans="1:8" x14ac:dyDescent="0.25">
      <c r="A9" s="12" t="s">
        <v>88</v>
      </c>
      <c r="B9" s="12" t="s">
        <v>184</v>
      </c>
      <c r="C9" s="12" t="s">
        <v>279</v>
      </c>
      <c r="D9" s="12">
        <v>136202</v>
      </c>
      <c r="E9" s="19">
        <v>8447</v>
      </c>
      <c r="F9" s="34">
        <v>146942</v>
      </c>
      <c r="G9" s="19">
        <f t="shared" si="0"/>
        <v>10740</v>
      </c>
    </row>
    <row r="10" spans="1:8" x14ac:dyDescent="0.25">
      <c r="A10" s="12" t="s">
        <v>89</v>
      </c>
      <c r="B10" s="12" t="s">
        <v>185</v>
      </c>
      <c r="C10" s="12" t="s">
        <v>279</v>
      </c>
      <c r="D10" s="12">
        <v>264942</v>
      </c>
      <c r="E10" s="19">
        <v>24307</v>
      </c>
      <c r="F10" s="34">
        <v>280497</v>
      </c>
      <c r="G10" s="19">
        <f t="shared" si="0"/>
        <v>15555</v>
      </c>
    </row>
    <row r="11" spans="1:8" x14ac:dyDescent="0.25">
      <c r="A11" s="12" t="s">
        <v>90</v>
      </c>
      <c r="B11" s="12" t="s">
        <v>186</v>
      </c>
      <c r="C11" s="12" t="s">
        <v>280</v>
      </c>
      <c r="D11" s="12">
        <v>29461</v>
      </c>
      <c r="E11" s="19">
        <v>1920</v>
      </c>
      <c r="F11" s="34">
        <v>30915</v>
      </c>
      <c r="G11" s="19">
        <f t="shared" si="0"/>
        <v>1454</v>
      </c>
    </row>
    <row r="12" spans="1:8" x14ac:dyDescent="0.25">
      <c r="A12" s="13" t="s">
        <v>91</v>
      </c>
      <c r="B12" s="12" t="s">
        <v>187</v>
      </c>
      <c r="C12" s="12" t="s">
        <v>280</v>
      </c>
      <c r="D12" s="12">
        <v>37083</v>
      </c>
      <c r="E12" s="19">
        <v>3769</v>
      </c>
      <c r="F12" s="34">
        <v>39056</v>
      </c>
      <c r="G12" s="19">
        <f t="shared" si="0"/>
        <v>1973</v>
      </c>
    </row>
    <row r="13" spans="1:8" x14ac:dyDescent="0.25">
      <c r="A13" s="12" t="s">
        <v>92</v>
      </c>
      <c r="B13" s="12" t="s">
        <v>188</v>
      </c>
      <c r="C13" s="12" t="s">
        <v>280</v>
      </c>
      <c r="D13" s="12">
        <v>5967</v>
      </c>
      <c r="E13" s="19">
        <v>2651</v>
      </c>
      <c r="F13" s="34">
        <v>7123</v>
      </c>
      <c r="G13" s="19">
        <f t="shared" si="0"/>
        <v>1156</v>
      </c>
      <c r="H13" s="5"/>
    </row>
    <row r="14" spans="1:8" x14ac:dyDescent="0.25">
      <c r="A14" s="12" t="s">
        <v>93</v>
      </c>
      <c r="B14" s="12" t="s">
        <v>189</v>
      </c>
      <c r="C14" s="12" t="s">
        <v>280</v>
      </c>
      <c r="D14" s="12">
        <v>72593</v>
      </c>
      <c r="E14" s="19">
        <v>11205</v>
      </c>
      <c r="F14" s="34">
        <v>77577</v>
      </c>
      <c r="G14" s="19">
        <f t="shared" si="0"/>
        <v>4984</v>
      </c>
    </row>
    <row r="15" spans="1:8" x14ac:dyDescent="0.25">
      <c r="A15" s="14" t="s">
        <v>94</v>
      </c>
      <c r="B15" s="12" t="s">
        <v>190</v>
      </c>
      <c r="C15" s="12" t="s">
        <v>280</v>
      </c>
      <c r="D15" s="12">
        <v>2238</v>
      </c>
      <c r="E15" s="19">
        <v>171</v>
      </c>
      <c r="F15" s="34">
        <v>3631</v>
      </c>
      <c r="G15" s="19">
        <f t="shared" si="0"/>
        <v>1393</v>
      </c>
      <c r="H15" s="5"/>
    </row>
    <row r="16" spans="1:8" x14ac:dyDescent="0.25">
      <c r="A16" s="12" t="s">
        <v>95</v>
      </c>
      <c r="B16" s="12" t="s">
        <v>191</v>
      </c>
      <c r="C16" s="12" t="s">
        <v>282</v>
      </c>
      <c r="D16" s="12">
        <v>109512</v>
      </c>
      <c r="E16" s="19">
        <v>7129</v>
      </c>
      <c r="F16" s="34">
        <v>115498</v>
      </c>
      <c r="G16" s="19">
        <f t="shared" si="0"/>
        <v>5986</v>
      </c>
    </row>
    <row r="17" spans="1:7" x14ac:dyDescent="0.25">
      <c r="A17" s="12" t="s">
        <v>96</v>
      </c>
      <c r="B17" s="12" t="s">
        <v>192</v>
      </c>
      <c r="C17" s="12" t="s">
        <v>282</v>
      </c>
      <c r="D17" s="12">
        <v>234888</v>
      </c>
      <c r="E17" s="19">
        <v>16049</v>
      </c>
      <c r="F17" s="34">
        <v>247471</v>
      </c>
      <c r="G17" s="19">
        <f t="shared" si="0"/>
        <v>12583</v>
      </c>
    </row>
    <row r="18" spans="1:7" x14ac:dyDescent="0.25">
      <c r="A18" s="12" t="s">
        <v>97</v>
      </c>
      <c r="B18" s="12" t="s">
        <v>193</v>
      </c>
      <c r="C18" s="12" t="s">
        <v>282</v>
      </c>
      <c r="D18" s="12">
        <v>29410</v>
      </c>
      <c r="E18" s="19">
        <v>2308</v>
      </c>
      <c r="F18" s="34">
        <v>31754</v>
      </c>
      <c r="G18" s="19">
        <f t="shared" si="0"/>
        <v>2344</v>
      </c>
    </row>
    <row r="19" spans="1:7" x14ac:dyDescent="0.25">
      <c r="A19" s="12" t="s">
        <v>98</v>
      </c>
      <c r="B19" s="12" t="s">
        <v>194</v>
      </c>
      <c r="C19" s="12" t="s">
        <v>282</v>
      </c>
      <c r="D19" s="12">
        <v>41747</v>
      </c>
      <c r="E19" s="19">
        <v>4305</v>
      </c>
      <c r="F19" s="34">
        <v>45148</v>
      </c>
      <c r="G19" s="19">
        <f t="shared" si="0"/>
        <v>3401</v>
      </c>
    </row>
    <row r="20" spans="1:7" x14ac:dyDescent="0.25">
      <c r="A20" s="12" t="s">
        <v>99</v>
      </c>
      <c r="B20" s="12" t="s">
        <v>195</v>
      </c>
      <c r="C20" s="12" t="s">
        <v>282</v>
      </c>
      <c r="D20" s="12">
        <v>58342</v>
      </c>
      <c r="E20" s="19">
        <v>4465</v>
      </c>
      <c r="F20" s="34">
        <v>62482</v>
      </c>
      <c r="G20" s="19">
        <f t="shared" si="0"/>
        <v>4140</v>
      </c>
    </row>
    <row r="21" spans="1:7" x14ac:dyDescent="0.25">
      <c r="A21" s="12" t="s">
        <v>100</v>
      </c>
      <c r="B21" s="12" t="s">
        <v>196</v>
      </c>
      <c r="C21" s="12" t="s">
        <v>284</v>
      </c>
      <c r="D21" s="12">
        <v>354483</v>
      </c>
      <c r="E21" s="19">
        <v>12594</v>
      </c>
      <c r="F21" s="34">
        <v>363654</v>
      </c>
      <c r="G21" s="19">
        <f t="shared" si="0"/>
        <v>9171</v>
      </c>
    </row>
    <row r="22" spans="1:7" x14ac:dyDescent="0.25">
      <c r="A22" s="12" t="s">
        <v>101</v>
      </c>
      <c r="B22" s="12" t="s">
        <v>197</v>
      </c>
      <c r="C22" s="12" t="s">
        <v>285</v>
      </c>
      <c r="D22" s="12">
        <v>52319</v>
      </c>
      <c r="E22" s="19">
        <v>5492</v>
      </c>
      <c r="F22" s="34">
        <v>56123</v>
      </c>
      <c r="G22" s="19">
        <f t="shared" si="0"/>
        <v>3804</v>
      </c>
    </row>
    <row r="23" spans="1:7" x14ac:dyDescent="0.25">
      <c r="A23" s="12" t="s">
        <v>102</v>
      </c>
      <c r="B23" s="12" t="s">
        <v>198</v>
      </c>
      <c r="C23" s="12" t="s">
        <v>283</v>
      </c>
      <c r="D23" s="12">
        <v>241658</v>
      </c>
      <c r="E23" s="19">
        <v>7058</v>
      </c>
      <c r="F23" s="34">
        <v>246950</v>
      </c>
      <c r="G23" s="19">
        <f t="shared" si="0"/>
        <v>5292</v>
      </c>
    </row>
    <row r="24" spans="1:7" x14ac:dyDescent="0.25">
      <c r="A24" s="12" t="s">
        <v>103</v>
      </c>
      <c r="B24" s="12" t="s">
        <v>199</v>
      </c>
      <c r="C24" s="12" t="s">
        <v>284</v>
      </c>
      <c r="D24" s="12">
        <v>234890</v>
      </c>
      <c r="E24" s="19">
        <v>9397</v>
      </c>
      <c r="F24" s="34">
        <v>244047</v>
      </c>
      <c r="G24" s="19">
        <f t="shared" si="0"/>
        <v>9157</v>
      </c>
    </row>
    <row r="25" spans="1:7" x14ac:dyDescent="0.25">
      <c r="A25" s="12" t="s">
        <v>104</v>
      </c>
      <c r="B25" s="12" t="s">
        <v>200</v>
      </c>
      <c r="C25" s="12" t="s">
        <v>283</v>
      </c>
      <c r="D25" s="12">
        <v>23095</v>
      </c>
      <c r="E25" s="19">
        <v>7797</v>
      </c>
      <c r="F25" s="34">
        <v>29691</v>
      </c>
      <c r="G25" s="19">
        <f t="shared" si="0"/>
        <v>6596</v>
      </c>
    </row>
    <row r="26" spans="1:7" x14ac:dyDescent="0.25">
      <c r="A26" s="12" t="s">
        <v>105</v>
      </c>
      <c r="B26" s="12" t="s">
        <v>201</v>
      </c>
      <c r="C26" s="12" t="s">
        <v>284</v>
      </c>
      <c r="D26" s="12">
        <v>146045</v>
      </c>
      <c r="E26" s="19">
        <v>4532</v>
      </c>
      <c r="F26" s="34">
        <v>150004</v>
      </c>
      <c r="G26" s="19">
        <f t="shared" si="0"/>
        <v>3959</v>
      </c>
    </row>
    <row r="27" spans="1:7" x14ac:dyDescent="0.25">
      <c r="A27" s="12" t="s">
        <v>106</v>
      </c>
      <c r="B27" s="12" t="s">
        <v>202</v>
      </c>
      <c r="C27" s="12" t="s">
        <v>284</v>
      </c>
      <c r="D27" s="12">
        <v>81331</v>
      </c>
      <c r="E27" s="19">
        <v>10397</v>
      </c>
      <c r="F27" s="34">
        <v>85858</v>
      </c>
      <c r="G27" s="19">
        <f t="shared" si="0"/>
        <v>4527</v>
      </c>
    </row>
    <row r="28" spans="1:7" x14ac:dyDescent="0.25">
      <c r="A28" s="14" t="s">
        <v>107</v>
      </c>
      <c r="B28" s="12" t="s">
        <v>203</v>
      </c>
      <c r="C28" s="12" t="s">
        <v>284</v>
      </c>
      <c r="D28" s="12">
        <v>18091</v>
      </c>
      <c r="E28" s="19">
        <v>1190</v>
      </c>
      <c r="F28" s="34">
        <v>19288</v>
      </c>
      <c r="G28" s="19">
        <f t="shared" si="0"/>
        <v>1197</v>
      </c>
    </row>
    <row r="29" spans="1:7" x14ac:dyDescent="0.25">
      <c r="A29" s="12" t="s">
        <v>108</v>
      </c>
      <c r="B29" s="12" t="s">
        <v>204</v>
      </c>
      <c r="C29" s="12" t="s">
        <v>284</v>
      </c>
      <c r="D29" s="12">
        <v>27124</v>
      </c>
      <c r="E29" s="19">
        <v>9851</v>
      </c>
      <c r="F29" s="34">
        <v>36597</v>
      </c>
      <c r="G29" s="19">
        <f t="shared" si="0"/>
        <v>9473</v>
      </c>
    </row>
    <row r="30" spans="1:7" x14ac:dyDescent="0.25">
      <c r="A30" s="12" t="s">
        <v>109</v>
      </c>
      <c r="B30" s="12" t="s">
        <v>205</v>
      </c>
      <c r="C30" s="12" t="s">
        <v>280</v>
      </c>
      <c r="D30" s="12">
        <v>49087</v>
      </c>
      <c r="E30" s="19">
        <v>15627</v>
      </c>
      <c r="F30" s="34">
        <v>59864</v>
      </c>
      <c r="G30" s="19">
        <f t="shared" si="0"/>
        <v>10777</v>
      </c>
    </row>
    <row r="31" spans="1:7" x14ac:dyDescent="0.25">
      <c r="A31" s="12" t="s">
        <v>110</v>
      </c>
      <c r="B31" s="12" t="s">
        <v>206</v>
      </c>
      <c r="C31" s="12" t="s">
        <v>286</v>
      </c>
      <c r="D31" s="12">
        <v>27147</v>
      </c>
      <c r="E31" s="19">
        <v>9381</v>
      </c>
      <c r="F31" s="34">
        <v>36102</v>
      </c>
      <c r="G31" s="19">
        <f t="shared" si="0"/>
        <v>8955</v>
      </c>
    </row>
    <row r="32" spans="1:7" x14ac:dyDescent="0.25">
      <c r="A32" s="12" t="s">
        <v>111</v>
      </c>
      <c r="B32" s="12" t="s">
        <v>207</v>
      </c>
      <c r="C32" s="12" t="s">
        <v>286</v>
      </c>
      <c r="D32" s="12">
        <v>57830</v>
      </c>
      <c r="E32" s="19">
        <v>4085</v>
      </c>
      <c r="F32" s="34">
        <v>61299</v>
      </c>
      <c r="G32" s="19">
        <f t="shared" si="0"/>
        <v>3469</v>
      </c>
    </row>
    <row r="33" spans="1:7" x14ac:dyDescent="0.25">
      <c r="A33" s="12" t="s">
        <v>112</v>
      </c>
      <c r="B33" s="12" t="s">
        <v>208</v>
      </c>
      <c r="C33" s="12" t="s">
        <v>287</v>
      </c>
      <c r="D33" s="12">
        <v>8437</v>
      </c>
      <c r="E33" s="19">
        <v>4780</v>
      </c>
      <c r="F33" s="34">
        <v>12516</v>
      </c>
      <c r="G33" s="19">
        <f t="shared" si="0"/>
        <v>4079</v>
      </c>
    </row>
    <row r="34" spans="1:7" x14ac:dyDescent="0.25">
      <c r="A34" s="14" t="s">
        <v>113</v>
      </c>
      <c r="B34" s="12" t="s">
        <v>209</v>
      </c>
      <c r="C34" s="14" t="s">
        <v>113</v>
      </c>
      <c r="D34" s="12">
        <v>83490</v>
      </c>
      <c r="E34" s="19">
        <v>5978</v>
      </c>
      <c r="F34" s="34">
        <v>87791</v>
      </c>
      <c r="G34" s="19">
        <f t="shared" si="0"/>
        <v>4301</v>
      </c>
    </row>
    <row r="35" spans="1:7" x14ac:dyDescent="0.25">
      <c r="A35" s="12" t="s">
        <v>114</v>
      </c>
      <c r="B35" s="12" t="s">
        <v>210</v>
      </c>
      <c r="C35" s="12" t="s">
        <v>288</v>
      </c>
      <c r="D35" s="12">
        <v>330678</v>
      </c>
      <c r="E35" s="19">
        <v>4087</v>
      </c>
      <c r="F35" s="34">
        <v>336792</v>
      </c>
      <c r="G35" s="19">
        <f t="shared" si="0"/>
        <v>6114</v>
      </c>
    </row>
    <row r="36" spans="1:7" x14ac:dyDescent="0.25">
      <c r="A36" s="12" t="s">
        <v>115</v>
      </c>
      <c r="B36" s="12" t="s">
        <v>211</v>
      </c>
      <c r="C36" s="12" t="s">
        <v>289</v>
      </c>
      <c r="D36" s="12">
        <v>18265</v>
      </c>
      <c r="E36" s="19">
        <v>7191</v>
      </c>
      <c r="F36" s="34">
        <v>27481</v>
      </c>
      <c r="G36" s="19">
        <f t="shared" si="0"/>
        <v>9216</v>
      </c>
    </row>
    <row r="37" spans="1:7" x14ac:dyDescent="0.25">
      <c r="A37" s="12" t="s">
        <v>116</v>
      </c>
      <c r="B37" s="12" t="s">
        <v>212</v>
      </c>
      <c r="C37" s="12" t="s">
        <v>289</v>
      </c>
      <c r="D37" s="12">
        <v>10122</v>
      </c>
      <c r="E37" s="19">
        <v>2437</v>
      </c>
      <c r="F37" s="34">
        <v>13513</v>
      </c>
      <c r="G37" s="19">
        <f t="shared" si="0"/>
        <v>3391</v>
      </c>
    </row>
    <row r="38" spans="1:7" x14ac:dyDescent="0.25">
      <c r="A38" s="12" t="s">
        <v>117</v>
      </c>
      <c r="B38" s="12" t="s">
        <v>213</v>
      </c>
      <c r="C38" s="12" t="s">
        <v>289</v>
      </c>
      <c r="D38" s="12">
        <v>72114</v>
      </c>
      <c r="E38" s="19">
        <v>7771</v>
      </c>
      <c r="F38" s="34">
        <v>77421</v>
      </c>
      <c r="G38" s="19">
        <f t="shared" si="0"/>
        <v>5307</v>
      </c>
    </row>
    <row r="39" spans="1:7" x14ac:dyDescent="0.25">
      <c r="A39" s="12" t="s">
        <v>118</v>
      </c>
      <c r="B39" s="12" t="s">
        <v>214</v>
      </c>
      <c r="C39" s="12" t="s">
        <v>289</v>
      </c>
      <c r="D39" s="12">
        <v>215603</v>
      </c>
      <c r="E39" s="19">
        <v>3992</v>
      </c>
      <c r="F39" s="34">
        <v>216934</v>
      </c>
      <c r="G39" s="19">
        <f t="shared" si="0"/>
        <v>1331</v>
      </c>
    </row>
    <row r="40" spans="1:7" x14ac:dyDescent="0.25">
      <c r="A40" s="12" t="s">
        <v>119</v>
      </c>
      <c r="B40" s="12" t="s">
        <v>215</v>
      </c>
      <c r="C40" s="12" t="s">
        <v>289</v>
      </c>
      <c r="D40" s="12">
        <v>161494</v>
      </c>
      <c r="E40" s="19">
        <v>5882</v>
      </c>
      <c r="F40" s="34">
        <v>166489</v>
      </c>
      <c r="G40" s="19">
        <f t="shared" si="0"/>
        <v>4995</v>
      </c>
    </row>
    <row r="41" spans="1:7" x14ac:dyDescent="0.25">
      <c r="A41" s="12" t="s">
        <v>120</v>
      </c>
      <c r="B41" s="12" t="s">
        <v>216</v>
      </c>
      <c r="C41" s="12" t="s">
        <v>289</v>
      </c>
      <c r="D41" s="12">
        <v>258237</v>
      </c>
      <c r="E41" s="19">
        <v>6920</v>
      </c>
      <c r="F41" s="34">
        <v>262175</v>
      </c>
      <c r="G41" s="19">
        <f t="shared" si="0"/>
        <v>3938</v>
      </c>
    </row>
    <row r="42" spans="1:7" x14ac:dyDescent="0.25">
      <c r="A42" s="14" t="s">
        <v>121</v>
      </c>
      <c r="B42" s="12" t="s">
        <v>217</v>
      </c>
      <c r="C42" s="12" t="s">
        <v>289</v>
      </c>
      <c r="D42" s="12">
        <v>90175</v>
      </c>
      <c r="E42" s="19">
        <v>6634</v>
      </c>
      <c r="F42" s="34">
        <v>94097</v>
      </c>
      <c r="G42" s="19">
        <f t="shared" si="0"/>
        <v>3922</v>
      </c>
    </row>
    <row r="43" spans="1:7" x14ac:dyDescent="0.25">
      <c r="A43" s="13" t="s">
        <v>122</v>
      </c>
      <c r="B43" s="12" t="s">
        <v>218</v>
      </c>
      <c r="C43" s="12" t="s">
        <v>289</v>
      </c>
      <c r="D43" s="12">
        <v>36129</v>
      </c>
      <c r="E43" s="19">
        <v>7644</v>
      </c>
      <c r="F43" s="34">
        <v>49602</v>
      </c>
      <c r="G43" s="19">
        <f t="shared" si="0"/>
        <v>13473</v>
      </c>
    </row>
    <row r="44" spans="1:7" x14ac:dyDescent="0.25">
      <c r="A44" s="12" t="s">
        <v>123</v>
      </c>
      <c r="B44" s="12" t="s">
        <v>219</v>
      </c>
      <c r="C44" s="12" t="s">
        <v>289</v>
      </c>
      <c r="D44" s="12">
        <v>54121</v>
      </c>
      <c r="E44" s="19">
        <v>3957</v>
      </c>
      <c r="F44" s="34">
        <v>56344</v>
      </c>
      <c r="G44" s="19">
        <f t="shared" si="0"/>
        <v>2223</v>
      </c>
    </row>
    <row r="45" spans="1:7" x14ac:dyDescent="0.25">
      <c r="A45" s="12" t="s">
        <v>124</v>
      </c>
      <c r="B45" s="12" t="s">
        <v>220</v>
      </c>
      <c r="C45" s="12" t="s">
        <v>289</v>
      </c>
      <c r="D45" s="12">
        <v>23379</v>
      </c>
      <c r="E45" s="19">
        <v>7501</v>
      </c>
      <c r="F45" s="34">
        <v>28799</v>
      </c>
      <c r="G45" s="19">
        <f t="shared" si="0"/>
        <v>5420</v>
      </c>
    </row>
    <row r="46" spans="1:7" x14ac:dyDescent="0.25">
      <c r="A46" s="12" t="s">
        <v>125</v>
      </c>
      <c r="B46" s="12" t="s">
        <v>221</v>
      </c>
      <c r="C46" s="12" t="s">
        <v>287</v>
      </c>
      <c r="D46" s="12">
        <v>17031</v>
      </c>
      <c r="E46" s="19">
        <v>6354</v>
      </c>
      <c r="F46" s="34">
        <v>21868</v>
      </c>
      <c r="G46" s="19">
        <f t="shared" si="0"/>
        <v>4837</v>
      </c>
    </row>
    <row r="47" spans="1:7" x14ac:dyDescent="0.25">
      <c r="A47" s="12" t="s">
        <v>126</v>
      </c>
      <c r="B47" s="12" t="s">
        <v>222</v>
      </c>
      <c r="C47" s="12" t="s">
        <v>280</v>
      </c>
      <c r="D47" s="12">
        <v>48808</v>
      </c>
      <c r="E47" s="19">
        <v>2693</v>
      </c>
      <c r="F47" s="34">
        <v>51797</v>
      </c>
      <c r="G47" s="19">
        <f t="shared" si="0"/>
        <v>2989</v>
      </c>
    </row>
    <row r="48" spans="1:7" x14ac:dyDescent="0.25">
      <c r="A48" s="12" t="s">
        <v>127</v>
      </c>
      <c r="B48" s="12" t="s">
        <v>223</v>
      </c>
      <c r="C48" s="12" t="s">
        <v>287</v>
      </c>
      <c r="D48" s="12">
        <v>10593</v>
      </c>
      <c r="E48" s="19">
        <v>4839</v>
      </c>
      <c r="F48" s="34">
        <v>17839</v>
      </c>
      <c r="G48" s="19">
        <f t="shared" si="0"/>
        <v>7246</v>
      </c>
    </row>
    <row r="49" spans="1:7" x14ac:dyDescent="0.25">
      <c r="A49" s="12" t="s">
        <v>128</v>
      </c>
      <c r="B49" s="12" t="s">
        <v>224</v>
      </c>
      <c r="C49" s="12" t="s">
        <v>287</v>
      </c>
      <c r="D49" s="12">
        <v>318435</v>
      </c>
      <c r="E49" s="19">
        <v>20787</v>
      </c>
      <c r="F49" s="34">
        <v>329230</v>
      </c>
      <c r="G49" s="19">
        <f t="shared" si="0"/>
        <v>10795</v>
      </c>
    </row>
    <row r="50" spans="1:7" x14ac:dyDescent="0.25">
      <c r="A50" s="15"/>
      <c r="B50" s="12"/>
      <c r="C50" s="12"/>
      <c r="D50" s="12" t="s">
        <v>80</v>
      </c>
      <c r="E50" s="19">
        <v>0</v>
      </c>
      <c r="F50" s="34" t="s">
        <v>80</v>
      </c>
      <c r="G50" s="19">
        <v>0</v>
      </c>
    </row>
    <row r="51" spans="1:7" x14ac:dyDescent="0.25">
      <c r="A51" s="12" t="s">
        <v>129</v>
      </c>
      <c r="B51" s="12" t="s">
        <v>225</v>
      </c>
      <c r="C51" s="12" t="s">
        <v>290</v>
      </c>
      <c r="D51" s="12">
        <v>5277</v>
      </c>
      <c r="E51" s="19">
        <v>1375</v>
      </c>
      <c r="F51" s="34">
        <v>9438</v>
      </c>
      <c r="G51" s="19">
        <f t="shared" si="0"/>
        <v>4161</v>
      </c>
    </row>
    <row r="52" spans="1:7" x14ac:dyDescent="0.25">
      <c r="A52" s="12" t="s">
        <v>130</v>
      </c>
      <c r="B52" s="12" t="s">
        <v>226</v>
      </c>
      <c r="C52" s="12" t="s">
        <v>290</v>
      </c>
      <c r="D52" s="12">
        <v>110051</v>
      </c>
      <c r="E52" s="19">
        <v>4200</v>
      </c>
      <c r="F52" s="34">
        <v>114031</v>
      </c>
      <c r="G52" s="19">
        <f t="shared" si="0"/>
        <v>3980</v>
      </c>
    </row>
    <row r="53" spans="1:7" x14ac:dyDescent="0.25">
      <c r="A53" s="12" t="s">
        <v>131</v>
      </c>
      <c r="B53" s="12" t="s">
        <v>227</v>
      </c>
      <c r="C53" s="12" t="s">
        <v>290</v>
      </c>
      <c r="D53" s="12">
        <v>18522</v>
      </c>
      <c r="E53" s="19">
        <v>6864</v>
      </c>
      <c r="F53" s="34">
        <v>20289</v>
      </c>
      <c r="G53" s="19">
        <f t="shared" si="0"/>
        <v>1767</v>
      </c>
    </row>
    <row r="54" spans="1:7" x14ac:dyDescent="0.25">
      <c r="A54" s="12" t="s">
        <v>132</v>
      </c>
      <c r="B54" s="12" t="s">
        <v>228</v>
      </c>
      <c r="C54" s="12" t="s">
        <v>290</v>
      </c>
      <c r="D54" s="12">
        <v>28941</v>
      </c>
      <c r="E54" s="19">
        <v>6575</v>
      </c>
      <c r="F54" s="34">
        <v>32674</v>
      </c>
      <c r="G54" s="19">
        <f t="shared" si="0"/>
        <v>3733</v>
      </c>
    </row>
    <row r="55" spans="1:7" x14ac:dyDescent="0.25">
      <c r="A55" s="12" t="s">
        <v>133</v>
      </c>
      <c r="B55" s="12" t="s">
        <v>229</v>
      </c>
      <c r="C55" s="12" t="s">
        <v>284</v>
      </c>
      <c r="D55" s="12">
        <v>388206</v>
      </c>
      <c r="E55" s="19">
        <v>15779</v>
      </c>
      <c r="F55" s="34">
        <v>399900</v>
      </c>
      <c r="G55" s="19">
        <f t="shared" si="0"/>
        <v>11694</v>
      </c>
    </row>
    <row r="56" spans="1:7" x14ac:dyDescent="0.25">
      <c r="A56" s="12" t="s">
        <v>134</v>
      </c>
      <c r="B56" s="12" t="s">
        <v>230</v>
      </c>
      <c r="C56" s="12" t="s">
        <v>284</v>
      </c>
      <c r="D56" s="12">
        <v>610937</v>
      </c>
      <c r="E56" s="19">
        <v>5598</v>
      </c>
      <c r="F56" s="34">
        <v>614820</v>
      </c>
      <c r="G56" s="19">
        <f t="shared" si="0"/>
        <v>3883</v>
      </c>
    </row>
    <row r="57" spans="1:7" x14ac:dyDescent="0.25">
      <c r="A57" s="12" t="s">
        <v>135</v>
      </c>
      <c r="B57" s="12" t="s">
        <v>231</v>
      </c>
      <c r="C57" s="12" t="s">
        <v>284</v>
      </c>
      <c r="D57" s="12">
        <v>335497</v>
      </c>
      <c r="E57" s="19">
        <v>1718</v>
      </c>
      <c r="F57" s="34">
        <v>366600</v>
      </c>
      <c r="G57" s="19">
        <f t="shared" si="0"/>
        <v>31103</v>
      </c>
    </row>
    <row r="58" spans="1:7" x14ac:dyDescent="0.25">
      <c r="A58" s="12" t="s">
        <v>136</v>
      </c>
      <c r="B58" s="12" t="s">
        <v>232</v>
      </c>
      <c r="C58" s="12" t="s">
        <v>284</v>
      </c>
      <c r="D58" s="12">
        <v>139961</v>
      </c>
      <c r="E58" s="19">
        <v>5330</v>
      </c>
      <c r="F58" s="34">
        <v>143087</v>
      </c>
      <c r="G58" s="19">
        <f t="shared" si="0"/>
        <v>3126</v>
      </c>
    </row>
    <row r="59" spans="1:7" x14ac:dyDescent="0.25">
      <c r="A59" s="12" t="s">
        <v>137</v>
      </c>
      <c r="B59" s="12" t="s">
        <v>233</v>
      </c>
      <c r="C59" s="12" t="s">
        <v>284</v>
      </c>
      <c r="D59" s="12">
        <v>35438</v>
      </c>
      <c r="E59" s="19">
        <v>2054</v>
      </c>
      <c r="F59" s="34">
        <v>37952</v>
      </c>
      <c r="G59" s="19">
        <f t="shared" si="0"/>
        <v>2514</v>
      </c>
    </row>
    <row r="60" spans="1:7" x14ac:dyDescent="0.25">
      <c r="A60" s="12" t="s">
        <v>138</v>
      </c>
      <c r="B60" s="12" t="s">
        <v>234</v>
      </c>
      <c r="C60" s="12" t="s">
        <v>284</v>
      </c>
      <c r="D60" s="12">
        <v>271439</v>
      </c>
      <c r="E60" s="19">
        <v>27849</v>
      </c>
      <c r="F60" s="34">
        <v>306268</v>
      </c>
      <c r="G60" s="19">
        <f t="shared" si="0"/>
        <v>34829</v>
      </c>
    </row>
    <row r="61" spans="1:7" x14ac:dyDescent="0.25">
      <c r="A61" s="12" t="s">
        <v>139</v>
      </c>
      <c r="B61" s="12" t="s">
        <v>235</v>
      </c>
      <c r="C61" s="12" t="s">
        <v>284</v>
      </c>
      <c r="D61" s="12">
        <v>73266</v>
      </c>
      <c r="E61" s="19">
        <v>6946</v>
      </c>
      <c r="F61" s="34">
        <v>95693</v>
      </c>
      <c r="G61" s="19">
        <f t="shared" si="0"/>
        <v>22427</v>
      </c>
    </row>
    <row r="62" spans="1:7" x14ac:dyDescent="0.25">
      <c r="A62" s="12" t="s">
        <v>140</v>
      </c>
      <c r="B62" s="12" t="s">
        <v>236</v>
      </c>
      <c r="C62" s="12" t="s">
        <v>284</v>
      </c>
      <c r="D62" s="12">
        <v>142650</v>
      </c>
      <c r="E62" s="19">
        <v>1756</v>
      </c>
      <c r="F62" s="34">
        <v>143978</v>
      </c>
      <c r="G62" s="19">
        <f t="shared" si="0"/>
        <v>1328</v>
      </c>
    </row>
    <row r="63" spans="1:7" x14ac:dyDescent="0.25">
      <c r="A63" s="13" t="s">
        <v>141</v>
      </c>
      <c r="B63" s="12" t="s">
        <v>237</v>
      </c>
      <c r="C63" s="12" t="s">
        <v>284</v>
      </c>
      <c r="D63" s="12">
        <v>267878</v>
      </c>
      <c r="E63" s="19">
        <v>0</v>
      </c>
      <c r="F63" s="34">
        <v>267878</v>
      </c>
      <c r="G63" s="19">
        <f t="shared" si="0"/>
        <v>0</v>
      </c>
    </row>
    <row r="64" spans="1:7" x14ac:dyDescent="0.25">
      <c r="A64" s="12" t="s">
        <v>142</v>
      </c>
      <c r="B64" s="12" t="s">
        <v>238</v>
      </c>
      <c r="C64" s="12" t="s">
        <v>281</v>
      </c>
      <c r="D64" s="12">
        <v>160134</v>
      </c>
      <c r="E64" s="19">
        <v>5931</v>
      </c>
      <c r="F64" s="34">
        <v>166486</v>
      </c>
      <c r="G64" s="19">
        <f t="shared" si="0"/>
        <v>6352</v>
      </c>
    </row>
    <row r="65" spans="1:7" x14ac:dyDescent="0.25">
      <c r="A65" s="12" t="s">
        <v>143</v>
      </c>
      <c r="B65" s="12" t="s">
        <v>239</v>
      </c>
      <c r="C65" s="12" t="s">
        <v>291</v>
      </c>
      <c r="D65" s="12">
        <v>133613</v>
      </c>
      <c r="E65" s="19">
        <v>7391</v>
      </c>
      <c r="F65" s="34">
        <v>139704</v>
      </c>
      <c r="G65" s="19">
        <f t="shared" si="0"/>
        <v>6091</v>
      </c>
    </row>
    <row r="66" spans="1:7" x14ac:dyDescent="0.25">
      <c r="A66" s="12" t="s">
        <v>144</v>
      </c>
      <c r="B66" s="12" t="s">
        <v>240</v>
      </c>
      <c r="C66" s="12" t="s">
        <v>284</v>
      </c>
      <c r="D66" s="12">
        <v>287048</v>
      </c>
      <c r="E66" s="19">
        <v>4746</v>
      </c>
      <c r="F66" s="34">
        <v>289395</v>
      </c>
      <c r="G66" s="19">
        <f t="shared" si="0"/>
        <v>2347</v>
      </c>
    </row>
    <row r="67" spans="1:7" x14ac:dyDescent="0.25">
      <c r="A67" s="12" t="s">
        <v>145</v>
      </c>
      <c r="B67" s="12" t="s">
        <v>241</v>
      </c>
      <c r="C67" s="12" t="s">
        <v>281</v>
      </c>
      <c r="D67" s="12">
        <v>20288</v>
      </c>
      <c r="E67" s="19">
        <v>10628</v>
      </c>
      <c r="F67" s="34">
        <v>25007</v>
      </c>
      <c r="G67" s="19">
        <f t="shared" si="0"/>
        <v>4719</v>
      </c>
    </row>
    <row r="68" spans="1:7" x14ac:dyDescent="0.25">
      <c r="A68" s="12" t="s">
        <v>146</v>
      </c>
      <c r="B68" s="12" t="s">
        <v>242</v>
      </c>
      <c r="C68" s="12" t="s">
        <v>281</v>
      </c>
      <c r="D68" s="12">
        <v>76696</v>
      </c>
      <c r="E68" s="19">
        <v>7126</v>
      </c>
      <c r="F68" s="34">
        <v>80679</v>
      </c>
      <c r="G68" s="19">
        <f t="shared" ref="G68:G98" si="1">SUM(F68-D68)</f>
        <v>3983</v>
      </c>
    </row>
    <row r="69" spans="1:7" x14ac:dyDescent="0.25">
      <c r="A69" s="12" t="s">
        <v>147</v>
      </c>
      <c r="B69" s="12" t="s">
        <v>243</v>
      </c>
      <c r="C69" s="12" t="s">
        <v>281</v>
      </c>
      <c r="D69" s="12">
        <v>76251</v>
      </c>
      <c r="E69" s="19">
        <v>3056</v>
      </c>
      <c r="F69" s="34">
        <v>81462</v>
      </c>
      <c r="G69" s="19">
        <f t="shared" si="1"/>
        <v>5211</v>
      </c>
    </row>
    <row r="70" spans="1:7" x14ac:dyDescent="0.25">
      <c r="A70" s="12" t="s">
        <v>148</v>
      </c>
      <c r="B70" s="12" t="s">
        <v>244</v>
      </c>
      <c r="C70" s="12" t="s">
        <v>284</v>
      </c>
      <c r="D70" s="12" t="s">
        <v>80</v>
      </c>
      <c r="E70" s="19">
        <v>0</v>
      </c>
      <c r="F70" s="34" t="s">
        <v>80</v>
      </c>
      <c r="G70" s="19">
        <v>0</v>
      </c>
    </row>
    <row r="71" spans="1:7" x14ac:dyDescent="0.25">
      <c r="A71" s="12" t="s">
        <v>149</v>
      </c>
      <c r="B71" s="12" t="s">
        <v>245</v>
      </c>
      <c r="C71" s="12"/>
      <c r="D71" s="12">
        <v>277851</v>
      </c>
      <c r="E71" s="19">
        <v>599</v>
      </c>
      <c r="F71" s="34">
        <v>278315</v>
      </c>
      <c r="G71" s="19">
        <f t="shared" si="1"/>
        <v>464</v>
      </c>
    </row>
    <row r="72" spans="1:7" x14ac:dyDescent="0.25">
      <c r="A72" s="12" t="s">
        <v>150</v>
      </c>
      <c r="B72" s="12" t="s">
        <v>246</v>
      </c>
      <c r="C72" s="12"/>
      <c r="D72" s="12">
        <v>164024</v>
      </c>
      <c r="E72" s="19">
        <v>2132</v>
      </c>
      <c r="F72" s="34">
        <v>164024</v>
      </c>
      <c r="G72" s="19">
        <f t="shared" si="1"/>
        <v>0</v>
      </c>
    </row>
    <row r="73" spans="1:7" x14ac:dyDescent="0.25">
      <c r="A73" s="13" t="s">
        <v>151</v>
      </c>
      <c r="B73" s="12" t="s">
        <v>247</v>
      </c>
      <c r="C73" s="12" t="s">
        <v>284</v>
      </c>
      <c r="D73" s="12">
        <v>6058</v>
      </c>
      <c r="E73" s="19">
        <v>1</v>
      </c>
      <c r="F73" s="34">
        <v>6285</v>
      </c>
      <c r="G73" s="19">
        <f t="shared" si="1"/>
        <v>227</v>
      </c>
    </row>
    <row r="74" spans="1:7" x14ac:dyDescent="0.25">
      <c r="A74" s="12" t="s">
        <v>152</v>
      </c>
      <c r="B74" s="12" t="s">
        <v>248</v>
      </c>
      <c r="C74" s="12" t="s">
        <v>284</v>
      </c>
      <c r="D74" s="12">
        <v>30110</v>
      </c>
      <c r="E74" s="19">
        <v>2043</v>
      </c>
      <c r="F74" s="34">
        <v>32327</v>
      </c>
      <c r="G74" s="19">
        <f t="shared" si="1"/>
        <v>2217</v>
      </c>
    </row>
    <row r="75" spans="1:7" x14ac:dyDescent="0.25">
      <c r="A75" s="12" t="s">
        <v>153</v>
      </c>
      <c r="B75" s="12" t="s">
        <v>249</v>
      </c>
      <c r="C75" s="12" t="s">
        <v>284</v>
      </c>
      <c r="D75" s="12">
        <v>36007</v>
      </c>
      <c r="E75" s="19">
        <v>2133</v>
      </c>
      <c r="F75" s="34">
        <v>38276</v>
      </c>
      <c r="G75" s="19">
        <f t="shared" si="1"/>
        <v>2269</v>
      </c>
    </row>
    <row r="76" spans="1:7" x14ac:dyDescent="0.25">
      <c r="A76" s="12" t="s">
        <v>154</v>
      </c>
      <c r="B76" s="12" t="s">
        <v>250</v>
      </c>
      <c r="C76" s="12" t="s">
        <v>284</v>
      </c>
      <c r="D76" s="12">
        <v>29389</v>
      </c>
      <c r="E76" s="19">
        <v>1531</v>
      </c>
      <c r="F76" s="34">
        <v>31749</v>
      </c>
      <c r="G76" s="19">
        <f t="shared" si="1"/>
        <v>2360</v>
      </c>
    </row>
    <row r="77" spans="1:7" x14ac:dyDescent="0.25">
      <c r="A77" s="12" t="s">
        <v>155</v>
      </c>
      <c r="B77" s="12" t="s">
        <v>251</v>
      </c>
      <c r="C77" s="12" t="s">
        <v>284</v>
      </c>
      <c r="D77" s="12">
        <v>22721</v>
      </c>
      <c r="E77" s="19">
        <v>1764</v>
      </c>
      <c r="F77" s="34">
        <v>25224</v>
      </c>
      <c r="G77" s="19">
        <f t="shared" si="1"/>
        <v>2503</v>
      </c>
    </row>
    <row r="78" spans="1:7" x14ac:dyDescent="0.25">
      <c r="A78" s="12" t="s">
        <v>156</v>
      </c>
      <c r="B78" s="12" t="s">
        <v>252</v>
      </c>
      <c r="C78" s="12" t="s">
        <v>284</v>
      </c>
      <c r="D78" s="12">
        <v>33688</v>
      </c>
      <c r="E78" s="19">
        <v>1656</v>
      </c>
      <c r="F78" s="34">
        <v>35061</v>
      </c>
      <c r="G78" s="19">
        <f t="shared" si="1"/>
        <v>1373</v>
      </c>
    </row>
    <row r="79" spans="1:7" x14ac:dyDescent="0.25">
      <c r="A79" s="12" t="s">
        <v>157</v>
      </c>
      <c r="B79" s="12" t="s">
        <v>253</v>
      </c>
      <c r="C79" s="12" t="s">
        <v>284</v>
      </c>
      <c r="D79" s="12">
        <v>24876</v>
      </c>
      <c r="E79" s="19">
        <v>804</v>
      </c>
      <c r="F79" s="34">
        <v>25620</v>
      </c>
      <c r="G79" s="19">
        <f t="shared" si="1"/>
        <v>744</v>
      </c>
    </row>
    <row r="80" spans="1:7" x14ac:dyDescent="0.25">
      <c r="A80" s="12" t="s">
        <v>158</v>
      </c>
      <c r="B80" s="12" t="s">
        <v>254</v>
      </c>
      <c r="C80" s="12" t="s">
        <v>284</v>
      </c>
      <c r="D80" s="12">
        <v>31902</v>
      </c>
      <c r="E80" s="19">
        <v>2998</v>
      </c>
      <c r="F80" s="34">
        <v>34766</v>
      </c>
      <c r="G80" s="19">
        <f t="shared" si="1"/>
        <v>2864</v>
      </c>
    </row>
    <row r="81" spans="1:7" x14ac:dyDescent="0.25">
      <c r="A81" s="12" t="s">
        <v>159</v>
      </c>
      <c r="B81" s="12" t="s">
        <v>255</v>
      </c>
      <c r="C81" s="12" t="s">
        <v>284</v>
      </c>
      <c r="D81" s="12">
        <v>26909</v>
      </c>
      <c r="E81" s="19">
        <v>1392</v>
      </c>
      <c r="F81" s="34">
        <v>28435</v>
      </c>
      <c r="G81" s="19">
        <f t="shared" si="1"/>
        <v>1526</v>
      </c>
    </row>
    <row r="82" spans="1:7" x14ac:dyDescent="0.25">
      <c r="A82" s="12" t="s">
        <v>160</v>
      </c>
      <c r="B82" s="12" t="s">
        <v>256</v>
      </c>
      <c r="C82" s="12" t="s">
        <v>284</v>
      </c>
      <c r="D82" s="12">
        <v>53448</v>
      </c>
      <c r="E82" s="19">
        <v>5951</v>
      </c>
      <c r="F82" s="34">
        <v>58644</v>
      </c>
      <c r="G82" s="19">
        <f t="shared" si="1"/>
        <v>5196</v>
      </c>
    </row>
    <row r="83" spans="1:7" x14ac:dyDescent="0.25">
      <c r="A83" s="12" t="s">
        <v>161</v>
      </c>
      <c r="B83" s="12" t="s">
        <v>257</v>
      </c>
      <c r="C83" s="12" t="s">
        <v>284</v>
      </c>
      <c r="D83" s="12">
        <v>21634</v>
      </c>
      <c r="E83" s="19">
        <v>2780</v>
      </c>
      <c r="F83" s="34">
        <v>22744</v>
      </c>
      <c r="G83" s="19">
        <f t="shared" si="1"/>
        <v>1110</v>
      </c>
    </row>
    <row r="84" spans="1:7" x14ac:dyDescent="0.25">
      <c r="A84" s="12" t="s">
        <v>162</v>
      </c>
      <c r="B84" s="12" t="s">
        <v>258</v>
      </c>
      <c r="C84" s="12" t="s">
        <v>284</v>
      </c>
      <c r="D84" s="12">
        <v>43502</v>
      </c>
      <c r="E84" s="19">
        <v>3237</v>
      </c>
      <c r="F84" s="34">
        <v>46692</v>
      </c>
      <c r="G84" s="19">
        <f t="shared" si="1"/>
        <v>3190</v>
      </c>
    </row>
    <row r="85" spans="1:7" x14ac:dyDescent="0.25">
      <c r="A85" s="12" t="s">
        <v>163</v>
      </c>
      <c r="B85" s="12" t="s">
        <v>259</v>
      </c>
      <c r="C85" s="12" t="s">
        <v>280</v>
      </c>
      <c r="D85" s="12">
        <v>435289</v>
      </c>
      <c r="E85" s="19">
        <v>6926</v>
      </c>
      <c r="F85" s="34">
        <v>439810</v>
      </c>
      <c r="G85" s="19">
        <f t="shared" si="1"/>
        <v>4521</v>
      </c>
    </row>
    <row r="86" spans="1:7" x14ac:dyDescent="0.25">
      <c r="A86" s="12" t="s">
        <v>164</v>
      </c>
      <c r="B86" s="12" t="s">
        <v>260</v>
      </c>
      <c r="C86" s="12" t="s">
        <v>284</v>
      </c>
      <c r="D86" s="12" t="s">
        <v>80</v>
      </c>
      <c r="E86" s="19">
        <v>0</v>
      </c>
      <c r="F86" s="34" t="s">
        <v>80</v>
      </c>
      <c r="G86" s="19">
        <v>0</v>
      </c>
    </row>
    <row r="87" spans="1:7" x14ac:dyDescent="0.25">
      <c r="A87" s="12" t="s">
        <v>169</v>
      </c>
      <c r="B87" s="12" t="s">
        <v>265</v>
      </c>
      <c r="C87" s="12" t="s">
        <v>291</v>
      </c>
      <c r="D87" s="12">
        <v>7000</v>
      </c>
      <c r="E87" s="19">
        <v>775</v>
      </c>
      <c r="F87" s="34">
        <v>7594</v>
      </c>
      <c r="G87" s="19">
        <f t="shared" si="1"/>
        <v>594</v>
      </c>
    </row>
    <row r="88" spans="1:7" x14ac:dyDescent="0.25">
      <c r="A88" s="12" t="s">
        <v>170</v>
      </c>
      <c r="B88" s="12" t="s">
        <v>266</v>
      </c>
      <c r="C88" s="12" t="s">
        <v>281</v>
      </c>
      <c r="D88" s="12">
        <v>203730</v>
      </c>
      <c r="E88" s="19">
        <v>3434</v>
      </c>
      <c r="F88" s="34">
        <v>206272</v>
      </c>
      <c r="G88" s="19">
        <f t="shared" si="1"/>
        <v>2542</v>
      </c>
    </row>
    <row r="89" spans="1:7" x14ac:dyDescent="0.25">
      <c r="A89" s="12" t="s">
        <v>171</v>
      </c>
      <c r="B89" s="12" t="s">
        <v>267</v>
      </c>
      <c r="C89" s="12" t="s">
        <v>281</v>
      </c>
      <c r="D89" s="12">
        <v>246669</v>
      </c>
      <c r="E89" s="19">
        <v>2817</v>
      </c>
      <c r="F89" s="34">
        <v>248473</v>
      </c>
      <c r="G89" s="19">
        <f t="shared" si="1"/>
        <v>1804</v>
      </c>
    </row>
    <row r="90" spans="1:7" x14ac:dyDescent="0.25">
      <c r="A90" s="12" t="s">
        <v>172</v>
      </c>
      <c r="B90" s="12" t="s">
        <v>268</v>
      </c>
      <c r="C90" s="12" t="s">
        <v>281</v>
      </c>
      <c r="D90" s="12">
        <v>175557</v>
      </c>
      <c r="E90" s="19">
        <v>1618</v>
      </c>
      <c r="F90" s="34">
        <v>177381</v>
      </c>
      <c r="G90" s="19">
        <f t="shared" si="1"/>
        <v>1824</v>
      </c>
    </row>
    <row r="91" spans="1:7" x14ac:dyDescent="0.25">
      <c r="A91" s="12" t="s">
        <v>173</v>
      </c>
      <c r="B91" s="12" t="s">
        <v>269</v>
      </c>
      <c r="C91" s="12" t="s">
        <v>281</v>
      </c>
      <c r="D91" s="12">
        <v>212999</v>
      </c>
      <c r="E91" s="19">
        <v>10181</v>
      </c>
      <c r="F91" s="34">
        <v>219444</v>
      </c>
      <c r="G91" s="19">
        <f t="shared" si="1"/>
        <v>6445</v>
      </c>
    </row>
    <row r="92" spans="1:7" x14ac:dyDescent="0.25">
      <c r="A92" s="12" t="s">
        <v>174</v>
      </c>
      <c r="B92" s="12" t="s">
        <v>270</v>
      </c>
      <c r="C92" s="12" t="s">
        <v>281</v>
      </c>
      <c r="D92" s="12">
        <v>127888</v>
      </c>
      <c r="E92" s="19">
        <v>6847</v>
      </c>
      <c r="F92" s="34">
        <v>133890</v>
      </c>
      <c r="G92" s="19">
        <f t="shared" si="1"/>
        <v>6002</v>
      </c>
    </row>
    <row r="93" spans="1:7" x14ac:dyDescent="0.25">
      <c r="A93" s="12" t="s">
        <v>175</v>
      </c>
      <c r="B93" s="12" t="s">
        <v>271</v>
      </c>
      <c r="C93" s="12" t="s">
        <v>281</v>
      </c>
      <c r="D93" s="12">
        <v>305971</v>
      </c>
      <c r="E93" s="19">
        <v>12592</v>
      </c>
      <c r="F93" s="34">
        <v>317397</v>
      </c>
      <c r="G93" s="19">
        <f t="shared" si="1"/>
        <v>11426</v>
      </c>
    </row>
    <row r="94" spans="1:7" x14ac:dyDescent="0.25">
      <c r="A94" s="12" t="s">
        <v>176</v>
      </c>
      <c r="B94" s="12" t="s">
        <v>272</v>
      </c>
      <c r="C94" s="12" t="s">
        <v>281</v>
      </c>
      <c r="D94" s="12">
        <v>484067</v>
      </c>
      <c r="E94" s="19">
        <v>13038</v>
      </c>
      <c r="F94" s="34">
        <v>493149</v>
      </c>
      <c r="G94" s="19">
        <f t="shared" si="1"/>
        <v>9082</v>
      </c>
    </row>
    <row r="95" spans="1:7" x14ac:dyDescent="0.25">
      <c r="A95" s="12" t="s">
        <v>177</v>
      </c>
      <c r="B95" s="12" t="s">
        <v>273</v>
      </c>
      <c r="C95" s="12" t="s">
        <v>281</v>
      </c>
      <c r="D95" s="12">
        <v>145669</v>
      </c>
      <c r="E95" s="19">
        <v>1363</v>
      </c>
      <c r="F95" s="34">
        <v>147040</v>
      </c>
      <c r="G95" s="19">
        <f t="shared" si="1"/>
        <v>1371</v>
      </c>
    </row>
    <row r="96" spans="1:7" x14ac:dyDescent="0.25">
      <c r="A96" s="12" t="s">
        <v>292</v>
      </c>
      <c r="B96" s="12" t="s">
        <v>274</v>
      </c>
      <c r="C96" s="12" t="s">
        <v>280</v>
      </c>
      <c r="D96" s="12">
        <v>170768</v>
      </c>
      <c r="E96" s="19">
        <v>0</v>
      </c>
      <c r="F96" s="34">
        <v>170768</v>
      </c>
      <c r="G96" s="19">
        <f t="shared" si="1"/>
        <v>0</v>
      </c>
    </row>
    <row r="97" spans="1:8" x14ac:dyDescent="0.25">
      <c r="A97" s="12" t="s">
        <v>292</v>
      </c>
      <c r="B97" s="12" t="s">
        <v>275</v>
      </c>
      <c r="C97" s="12" t="s">
        <v>280</v>
      </c>
      <c r="D97" s="12">
        <v>119058</v>
      </c>
      <c r="E97" s="19">
        <v>0</v>
      </c>
      <c r="F97" s="34">
        <v>121874</v>
      </c>
      <c r="G97" s="19">
        <f t="shared" si="1"/>
        <v>2816</v>
      </c>
    </row>
    <row r="98" spans="1:8" x14ac:dyDescent="0.25">
      <c r="A98" s="12" t="s">
        <v>293</v>
      </c>
      <c r="B98" s="12" t="s">
        <v>276</v>
      </c>
      <c r="C98" s="12"/>
      <c r="D98" s="12">
        <v>124939</v>
      </c>
      <c r="E98" s="19">
        <v>0</v>
      </c>
      <c r="F98" s="34">
        <v>125243</v>
      </c>
      <c r="G98" s="19">
        <f t="shared" si="1"/>
        <v>304</v>
      </c>
    </row>
    <row r="99" spans="1:8" x14ac:dyDescent="0.25">
      <c r="E99" s="18">
        <v>567791</v>
      </c>
      <c r="G99" s="33">
        <v>509517</v>
      </c>
    </row>
    <row r="100" spans="1:8" x14ac:dyDescent="0.25">
      <c r="A100" s="16">
        <v>95</v>
      </c>
      <c r="F100">
        <v>46.21</v>
      </c>
      <c r="G100" s="39">
        <f>G99*F100</f>
        <v>23544780.57</v>
      </c>
    </row>
    <row r="101" spans="1:8" x14ac:dyDescent="0.25">
      <c r="A101" s="16">
        <v>8</v>
      </c>
      <c r="G101">
        <f>G100*19%</f>
        <v>4473508.3082999997</v>
      </c>
    </row>
    <row r="102" spans="1:8" x14ac:dyDescent="0.25">
      <c r="A102" s="16">
        <v>33</v>
      </c>
      <c r="G102" s="40">
        <f>+G101+G100</f>
        <v>28018288.8783</v>
      </c>
    </row>
    <row r="103" spans="1:8" x14ac:dyDescent="0.25">
      <c r="A103" s="16">
        <f>+A102+A101+A100</f>
        <v>136</v>
      </c>
    </row>
    <row r="104" spans="1:8" x14ac:dyDescent="0.25">
      <c r="G104" s="5">
        <f>+G102+Planeacion!F14+Gobierno!F40</f>
        <v>33761434.034299999</v>
      </c>
    </row>
    <row r="106" spans="1:8" x14ac:dyDescent="0.25">
      <c r="F106">
        <v>17604641</v>
      </c>
      <c r="G106" s="5">
        <f>F106-Gobierno!F38-Planeacion!F12</f>
        <v>12778468.6</v>
      </c>
      <c r="H106">
        <f>G106*19%</f>
        <v>2427909.034</v>
      </c>
    </row>
    <row r="107" spans="1:8" x14ac:dyDescent="0.25">
      <c r="F107" s="5">
        <f>F106-Gobierno!F40-Planeacion!F14</f>
        <v>11861495.844000001</v>
      </c>
      <c r="G107">
        <f>G106*1.19</f>
        <v>15206377.634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5"/>
  <sheetViews>
    <sheetView tabSelected="1" workbookViewId="0">
      <selection activeCell="D5" sqref="D5"/>
    </sheetView>
  </sheetViews>
  <sheetFormatPr baseColWidth="10" defaultRowHeight="15" x14ac:dyDescent="0.25"/>
  <cols>
    <col min="2" max="2" width="23.85546875" customWidth="1"/>
    <col min="3" max="3" width="16.7109375" customWidth="1"/>
    <col min="4" max="4" width="12.5703125" bestFit="1" customWidth="1"/>
  </cols>
  <sheetData>
    <row r="3" spans="1:8" x14ac:dyDescent="0.25">
      <c r="A3" t="s">
        <v>296</v>
      </c>
      <c r="B3" t="s">
        <v>297</v>
      </c>
      <c r="C3" t="s">
        <v>298</v>
      </c>
      <c r="D3" t="s">
        <v>312</v>
      </c>
      <c r="E3" t="s">
        <v>314</v>
      </c>
      <c r="F3" t="s">
        <v>315</v>
      </c>
      <c r="G3" t="s">
        <v>316</v>
      </c>
      <c r="H3" t="s">
        <v>299</v>
      </c>
    </row>
    <row r="4" spans="1:8" x14ac:dyDescent="0.25">
      <c r="A4">
        <v>1</v>
      </c>
      <c r="B4" t="s">
        <v>295</v>
      </c>
      <c r="C4" t="s">
        <v>300</v>
      </c>
      <c r="E4">
        <f>F19</f>
        <v>50.339999999999996</v>
      </c>
      <c r="F4" s="47">
        <f>F21</f>
        <v>45.300399999999996</v>
      </c>
      <c r="G4">
        <f>F23</f>
        <v>49.515000000000001</v>
      </c>
      <c r="H4" s="47">
        <f>(E4+F4+G4)/3</f>
        <v>48.385133333333329</v>
      </c>
    </row>
    <row r="9" spans="1:8" x14ac:dyDescent="0.25">
      <c r="B9" t="s">
        <v>299</v>
      </c>
    </row>
    <row r="11" spans="1:8" x14ac:dyDescent="0.25">
      <c r="B11" t="s">
        <v>301</v>
      </c>
    </row>
    <row r="13" spans="1:8" x14ac:dyDescent="0.25">
      <c r="B13" t="s">
        <v>302</v>
      </c>
    </row>
    <row r="14" spans="1:8" x14ac:dyDescent="0.25">
      <c r="B14" t="s">
        <v>303</v>
      </c>
    </row>
    <row r="18" spans="2:6" ht="30" customHeight="1" x14ac:dyDescent="0.25">
      <c r="D18" s="43" t="s">
        <v>310</v>
      </c>
      <c r="E18" s="43" t="s">
        <v>305</v>
      </c>
      <c r="F18" s="43" t="s">
        <v>313</v>
      </c>
    </row>
    <row r="19" spans="2:6" x14ac:dyDescent="0.25">
      <c r="B19">
        <v>2017</v>
      </c>
      <c r="C19" t="s">
        <v>311</v>
      </c>
      <c r="D19" s="41">
        <v>87000000</v>
      </c>
      <c r="E19" s="42">
        <v>74.38</v>
      </c>
      <c r="F19" s="45">
        <f>+(E19+E20)/2</f>
        <v>50.339999999999996</v>
      </c>
    </row>
    <row r="20" spans="2:6" x14ac:dyDescent="0.25">
      <c r="B20">
        <v>2017</v>
      </c>
      <c r="C20" t="s">
        <v>304</v>
      </c>
      <c r="D20" s="41">
        <v>288000</v>
      </c>
      <c r="E20" s="42">
        <v>26.3</v>
      </c>
      <c r="F20" s="45"/>
    </row>
    <row r="21" spans="2:6" x14ac:dyDescent="0.25">
      <c r="B21">
        <v>2018</v>
      </c>
      <c r="C21" t="s">
        <v>306</v>
      </c>
      <c r="D21" s="41">
        <v>58307600</v>
      </c>
      <c r="E21" s="42">
        <f>38.32*1.19</f>
        <v>45.6008</v>
      </c>
      <c r="F21" s="46">
        <f>(E21+E22)/2</f>
        <v>45.300399999999996</v>
      </c>
    </row>
    <row r="22" spans="2:6" x14ac:dyDescent="0.25">
      <c r="B22">
        <v>2018</v>
      </c>
      <c r="C22" t="s">
        <v>307</v>
      </c>
      <c r="D22" s="41">
        <f>115178725+54000000</f>
        <v>169178725</v>
      </c>
      <c r="E22" s="42">
        <v>45</v>
      </c>
      <c r="F22" s="46"/>
    </row>
    <row r="23" spans="2:6" x14ac:dyDescent="0.25">
      <c r="B23">
        <v>2019</v>
      </c>
      <c r="C23" t="s">
        <v>308</v>
      </c>
      <c r="D23" s="41">
        <v>38739972</v>
      </c>
      <c r="E23" s="42">
        <f>37*1.19</f>
        <v>44.03</v>
      </c>
      <c r="F23" s="45">
        <f>(E23+E24)/2</f>
        <v>49.515000000000001</v>
      </c>
    </row>
    <row r="24" spans="2:6" x14ac:dyDescent="0.25">
      <c r="B24">
        <v>2019</v>
      </c>
      <c r="C24" t="s">
        <v>309</v>
      </c>
      <c r="D24" s="41">
        <f>174999989+85000000</f>
        <v>259999989</v>
      </c>
      <c r="E24" s="42">
        <v>55</v>
      </c>
      <c r="F24" s="45"/>
    </row>
    <row r="25" spans="2:6" x14ac:dyDescent="0.25">
      <c r="E25" s="44">
        <f>AVERAGE(E19:E24)</f>
        <v>48.385133333333329</v>
      </c>
    </row>
  </sheetData>
  <mergeCells count="3">
    <mergeCell ref="F19:F20"/>
    <mergeCell ref="F21:F22"/>
    <mergeCell ref="F23:F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Gobierno</vt:lpstr>
      <vt:lpstr>Planeacion</vt:lpstr>
      <vt:lpstr>TIC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VALENCIA MARIN</dc:creator>
  <cp:lastModifiedBy>Paula Andrea Zapata Villa</cp:lastModifiedBy>
  <dcterms:created xsi:type="dcterms:W3CDTF">2019-07-11T22:49:05Z</dcterms:created>
  <dcterms:modified xsi:type="dcterms:W3CDTF">2019-12-27T15:48:12Z</dcterms:modified>
</cp:coreProperties>
</file>