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zapata\Documents\Documentos\2019\CONTRATACION\ANTIVIRUS\SUBASTA\"/>
    </mc:Choice>
  </mc:AlternateContent>
  <bookViews>
    <workbookView xWindow="0" yWindow="0" windowWidth="8775" windowHeight="8415" tabRatio="973" activeTab="4"/>
  </bookViews>
  <sheets>
    <sheet name="Hoja1" sheetId="73" r:id="rId1"/>
    <sheet name="PPTO" sheetId="59" state="hidden" r:id="rId2"/>
    <sheet name="OFERTA_IN." sheetId="22" r:id="rId3"/>
    <sheet name="Manif." sheetId="72" r:id="rId4"/>
    <sheet name="L_1" sheetId="1" r:id="rId5"/>
    <sheet name="L_2" sheetId="2" r:id="rId6"/>
    <sheet name="L_3" sheetId="58" r:id="rId7"/>
    <sheet name="L_4" sheetId="14" r:id="rId8"/>
    <sheet name="L_5" sheetId="15" r:id="rId9"/>
    <sheet name="L_6" sheetId="16" r:id="rId10"/>
    <sheet name="L_7" sheetId="17" r:id="rId11"/>
    <sheet name="L_8" sheetId="18" r:id="rId12"/>
    <sheet name="L_9" sheetId="19" r:id="rId13"/>
    <sheet name="L_10" sheetId="20" r:id="rId14"/>
    <sheet name="L_11" sheetId="62" r:id="rId15"/>
    <sheet name="L_12" sheetId="64" r:id="rId16"/>
    <sheet name="L_13" sheetId="61" r:id="rId17"/>
    <sheet name="L_14" sheetId="60" r:id="rId18"/>
    <sheet name="L_15" sheetId="63" r:id="rId19"/>
    <sheet name="L_16" sheetId="65" r:id="rId20"/>
    <sheet name="L_17" sheetId="66" r:id="rId21"/>
    <sheet name="L_18" sheetId="67" r:id="rId22"/>
    <sheet name="L_19" sheetId="69" r:id="rId23"/>
    <sheet name="L_20" sheetId="70" r:id="rId24"/>
    <sheet name="L_21" sheetId="74" r:id="rId25"/>
    <sheet name="Hoja2" sheetId="75" r:id="rId26"/>
  </sheets>
  <definedNames>
    <definedName name="_Hlk275506113" localSheetId="1">PPTO!$C$25</definedName>
    <definedName name="_xlnm.Print_Area" localSheetId="4">L_1!$A$2:$E$42</definedName>
    <definedName name="_xlnm.Print_Area" localSheetId="9">L_6!$I$6:$J$8</definedName>
    <definedName name="_xlnm.Print_Area" localSheetId="3">Manif.!$A$1:$U$32</definedName>
    <definedName name="_xlnm.Print_Area" localSheetId="2">OFERTA_IN.!$A$1:$F$55</definedName>
  </definedNames>
  <calcPr calcId="162913"/>
</workbook>
</file>

<file path=xl/calcChain.xml><?xml version="1.0" encoding="utf-8"?>
<calcChain xmlns="http://schemas.openxmlformats.org/spreadsheetml/2006/main">
  <c r="C3" i="74" l="1"/>
  <c r="D18" i="73"/>
  <c r="C3" i="73" s="1"/>
  <c r="A19" i="62"/>
  <c r="B27" i="15"/>
  <c r="G11" i="16" s="1"/>
  <c r="A15" i="16"/>
  <c r="G15" i="16" s="1"/>
  <c r="A16" i="16"/>
  <c r="G16" i="16" s="1"/>
  <c r="A17" i="16"/>
  <c r="A18" i="16"/>
  <c r="A19" i="16"/>
  <c r="G19" i="16" s="1"/>
  <c r="G17" i="16"/>
  <c r="A20" i="16"/>
  <c r="A21" i="16"/>
  <c r="A16" i="1"/>
  <c r="G16" i="1"/>
  <c r="B27" i="20"/>
  <c r="G11" i="62" s="1"/>
  <c r="A20" i="62"/>
  <c r="G20" i="62" s="1"/>
  <c r="A15" i="62"/>
  <c r="A16" i="62"/>
  <c r="G16" i="62" s="1"/>
  <c r="A17" i="62"/>
  <c r="G17" i="62" s="1"/>
  <c r="A18" i="62"/>
  <c r="G18" i="62" s="1"/>
  <c r="A21" i="62"/>
  <c r="G21" i="62"/>
  <c r="B27" i="19"/>
  <c r="A19" i="20"/>
  <c r="G19" i="20" s="1"/>
  <c r="A15" i="20"/>
  <c r="G15" i="20"/>
  <c r="A16" i="20"/>
  <c r="A17" i="20"/>
  <c r="G17" i="20" s="1"/>
  <c r="A18" i="20"/>
  <c r="G18" i="20" s="1"/>
  <c r="A20" i="20"/>
  <c r="A21" i="20"/>
  <c r="B27" i="18"/>
  <c r="A19" i="19"/>
  <c r="G19" i="19" s="1"/>
  <c r="A15" i="19"/>
  <c r="G15" i="19" s="1"/>
  <c r="A16" i="19"/>
  <c r="G16" i="19" s="1"/>
  <c r="A17" i="19"/>
  <c r="G17" i="19" s="1"/>
  <c r="A18" i="19"/>
  <c r="G18" i="19" s="1"/>
  <c r="A20" i="19"/>
  <c r="G20" i="19" s="1"/>
  <c r="A21" i="19"/>
  <c r="B27" i="17"/>
  <c r="G11" i="18" s="1"/>
  <c r="A19" i="18"/>
  <c r="G19" i="18" s="1"/>
  <c r="A15" i="18"/>
  <c r="G15" i="18" s="1"/>
  <c r="A16" i="18"/>
  <c r="G16" i="18" s="1"/>
  <c r="A17" i="18"/>
  <c r="G17" i="18" s="1"/>
  <c r="A18" i="18"/>
  <c r="A20" i="18"/>
  <c r="G20" i="18" s="1"/>
  <c r="A21" i="18"/>
  <c r="B27" i="16"/>
  <c r="A19" i="17"/>
  <c r="G19" i="17" s="1"/>
  <c r="A15" i="17"/>
  <c r="G15" i="17"/>
  <c r="A16" i="17"/>
  <c r="G16" i="17" s="1"/>
  <c r="A17" i="17"/>
  <c r="A18" i="17"/>
  <c r="G18" i="17"/>
  <c r="A20" i="17"/>
  <c r="A21" i="17"/>
  <c r="G21" i="17" s="1"/>
  <c r="B27" i="14"/>
  <c r="G11" i="15" s="1"/>
  <c r="A19" i="15"/>
  <c r="G19" i="15" s="1"/>
  <c r="A15" i="15"/>
  <c r="G15" i="15" s="1"/>
  <c r="A16" i="15"/>
  <c r="G16" i="15" s="1"/>
  <c r="A17" i="15"/>
  <c r="G17" i="15" s="1"/>
  <c r="A18" i="15"/>
  <c r="G18" i="15" s="1"/>
  <c r="A20" i="15"/>
  <c r="G20" i="15" s="1"/>
  <c r="A21" i="15"/>
  <c r="G21" i="15" s="1"/>
  <c r="B27" i="58"/>
  <c r="G11" i="14" s="1"/>
  <c r="A19" i="14"/>
  <c r="G19" i="14" s="1"/>
  <c r="A15" i="14"/>
  <c r="G15" i="14" s="1"/>
  <c r="A16" i="14"/>
  <c r="G16" i="14" s="1"/>
  <c r="A17" i="14"/>
  <c r="G17" i="14" s="1"/>
  <c r="A18" i="14"/>
  <c r="A20" i="14"/>
  <c r="G20" i="14" s="1"/>
  <c r="A21" i="14"/>
  <c r="G21" i="14" s="1"/>
  <c r="B27" i="2"/>
  <c r="A19" i="58"/>
  <c r="G19" i="58" s="1"/>
  <c r="A15" i="58"/>
  <c r="A16" i="58"/>
  <c r="G16" i="58" s="1"/>
  <c r="A17" i="58"/>
  <c r="G17" i="58" s="1"/>
  <c r="A18" i="58"/>
  <c r="A20" i="58"/>
  <c r="G20" i="58" s="1"/>
  <c r="A21" i="58"/>
  <c r="B27" i="1"/>
  <c r="A19" i="2"/>
  <c r="G19" i="2"/>
  <c r="A15" i="2"/>
  <c r="G15" i="2" s="1"/>
  <c r="A16" i="2"/>
  <c r="G16" i="2" s="1"/>
  <c r="A17" i="2"/>
  <c r="G17" i="2" s="1"/>
  <c r="A18" i="2"/>
  <c r="G18" i="2"/>
  <c r="A20" i="2"/>
  <c r="A21" i="2"/>
  <c r="G21" i="2" s="1"/>
  <c r="C23" i="22"/>
  <c r="A19" i="1"/>
  <c r="G19" i="1" s="1"/>
  <c r="A15" i="1"/>
  <c r="A17" i="1"/>
  <c r="G17" i="1" s="1"/>
  <c r="A18" i="1"/>
  <c r="G18" i="1" s="1"/>
  <c r="A20" i="1"/>
  <c r="A21" i="1"/>
  <c r="G21" i="1" s="1"/>
  <c r="D16" i="22"/>
  <c r="E19" i="1" s="1"/>
  <c r="D17" i="22"/>
  <c r="E20" i="1" s="1"/>
  <c r="C20" i="1" s="1"/>
  <c r="F20" i="1" s="1"/>
  <c r="B27" i="62"/>
  <c r="B27" i="64"/>
  <c r="B27" i="61"/>
  <c r="G11" i="60" s="1"/>
  <c r="B27" i="60"/>
  <c r="G11" i="63" s="1"/>
  <c r="B27" i="63"/>
  <c r="B27" i="65"/>
  <c r="G11" i="66" s="1"/>
  <c r="B27" i="66"/>
  <c r="G11" i="67" s="1"/>
  <c r="B27" i="67"/>
  <c r="G11" i="69" s="1"/>
  <c r="B27" i="69"/>
  <c r="C20" i="59"/>
  <c r="A6" i="22" s="1"/>
  <c r="A6" i="1" s="1"/>
  <c r="D17" i="59"/>
  <c r="D6" i="59"/>
  <c r="C26" i="22" s="1"/>
  <c r="D7" i="59"/>
  <c r="D8" i="59"/>
  <c r="D9" i="59"/>
  <c r="D10" i="59"/>
  <c r="D11" i="59"/>
  <c r="D12" i="59"/>
  <c r="D13" i="59"/>
  <c r="D14" i="59"/>
  <c r="C7" i="59"/>
  <c r="C8" i="59"/>
  <c r="C9" i="59"/>
  <c r="C10" i="59"/>
  <c r="C11" i="59"/>
  <c r="C12" i="59"/>
  <c r="C13" i="59"/>
  <c r="C14" i="59"/>
  <c r="C6" i="59"/>
  <c r="A7" i="22" s="1"/>
  <c r="D5" i="59"/>
  <c r="C5" i="59"/>
  <c r="D4" i="59"/>
  <c r="E4" i="22" s="1"/>
  <c r="C4" i="59"/>
  <c r="A2" i="22" s="1"/>
  <c r="A2" i="1" s="1"/>
  <c r="D3" i="59"/>
  <c r="D15" i="73"/>
  <c r="B8" i="19"/>
  <c r="B8" i="20" s="1"/>
  <c r="D21" i="22"/>
  <c r="E24" i="1" s="1"/>
  <c r="A24" i="1"/>
  <c r="G24" i="1" s="1"/>
  <c r="E24" i="2"/>
  <c r="A24" i="2"/>
  <c r="E24" i="58"/>
  <c r="D20" i="22"/>
  <c r="E23" i="1" s="1"/>
  <c r="A23" i="1"/>
  <c r="G23" i="1" s="1"/>
  <c r="E23" i="2"/>
  <c r="A23" i="2"/>
  <c r="G23" i="2" s="1"/>
  <c r="E23" i="58"/>
  <c r="D19" i="22"/>
  <c r="E22" i="1" s="1"/>
  <c r="A22" i="1"/>
  <c r="G22" i="1" s="1"/>
  <c r="E22" i="2"/>
  <c r="A22" i="2"/>
  <c r="G22" i="2" s="1"/>
  <c r="E22" i="58"/>
  <c r="D18" i="22"/>
  <c r="E21" i="1" s="1"/>
  <c r="C21" i="1" s="1"/>
  <c r="F21" i="1" s="1"/>
  <c r="E21" i="2"/>
  <c r="E21" i="58"/>
  <c r="E20" i="2"/>
  <c r="C20" i="2" s="1"/>
  <c r="F20" i="2" s="1"/>
  <c r="E20" i="58"/>
  <c r="E20" i="14"/>
  <c r="C20" i="14" s="1"/>
  <c r="F20" i="14" s="1"/>
  <c r="E20" i="15"/>
  <c r="C20" i="15" s="1"/>
  <c r="F20" i="15" s="1"/>
  <c r="E20" i="16"/>
  <c r="C20" i="16" s="1"/>
  <c r="F20" i="16" s="1"/>
  <c r="E20" i="17"/>
  <c r="C20" i="17" s="1"/>
  <c r="F20" i="17" s="1"/>
  <c r="E20" i="18"/>
  <c r="C20" i="18" s="1"/>
  <c r="F20" i="18" s="1"/>
  <c r="E20" i="19"/>
  <c r="C20" i="19" s="1"/>
  <c r="F20" i="19" s="1"/>
  <c r="E20" i="20"/>
  <c r="C20" i="20" s="1"/>
  <c r="F20" i="20" s="1"/>
  <c r="E20" i="62"/>
  <c r="C20" i="62" s="1"/>
  <c r="F20" i="62" s="1"/>
  <c r="E20" i="64"/>
  <c r="D15" i="22"/>
  <c r="E18" i="1" s="1"/>
  <c r="E18" i="2"/>
  <c r="C18" i="2" s="1"/>
  <c r="F18" i="2" s="1"/>
  <c r="E18" i="58"/>
  <c r="C18" i="58" s="1"/>
  <c r="F18" i="58" s="1"/>
  <c r="E18" i="14"/>
  <c r="C18" i="14" s="1"/>
  <c r="F18" i="14" s="1"/>
  <c r="E18" i="15"/>
  <c r="C18" i="15" s="1"/>
  <c r="F18" i="15" s="1"/>
  <c r="E18" i="16"/>
  <c r="C18" i="16" s="1"/>
  <c r="F18" i="16" s="1"/>
  <c r="E18" i="17"/>
  <c r="C18" i="17" s="1"/>
  <c r="F18" i="17" s="1"/>
  <c r="E18" i="18"/>
  <c r="C18" i="18" s="1"/>
  <c r="F18" i="18" s="1"/>
  <c r="E18" i="19"/>
  <c r="C18" i="19" s="1"/>
  <c r="F18" i="19" s="1"/>
  <c r="E18" i="20"/>
  <c r="C18" i="20" s="1"/>
  <c r="F18" i="20" s="1"/>
  <c r="E18" i="62"/>
  <c r="C18" i="62" s="1"/>
  <c r="F18" i="62" s="1"/>
  <c r="E18" i="64"/>
  <c r="E18" i="61"/>
  <c r="E18" i="60"/>
  <c r="E18" i="63"/>
  <c r="E18" i="65"/>
  <c r="E18" i="66"/>
  <c r="E18" i="67"/>
  <c r="G14" i="2"/>
  <c r="C25" i="59"/>
  <c r="D8" i="2"/>
  <c r="G1" i="1"/>
  <c r="B27" i="70"/>
  <c r="A22" i="16"/>
  <c r="G22" i="16" s="1"/>
  <c r="D51" i="70"/>
  <c r="A51" i="70"/>
  <c r="D50" i="70"/>
  <c r="A50" i="70"/>
  <c r="D49" i="70"/>
  <c r="A49" i="70"/>
  <c r="D48" i="70"/>
  <c r="A48" i="70"/>
  <c r="D47" i="70"/>
  <c r="A47" i="70"/>
  <c r="D46" i="70"/>
  <c r="A46" i="70"/>
  <c r="D45" i="70"/>
  <c r="A45" i="70"/>
  <c r="D44" i="70"/>
  <c r="A44" i="70"/>
  <c r="D43" i="70"/>
  <c r="A43" i="70"/>
  <c r="D42" i="70"/>
  <c r="A42" i="70"/>
  <c r="D41" i="70"/>
  <c r="A41" i="70"/>
  <c r="D40" i="70"/>
  <c r="D39" i="70"/>
  <c r="A39" i="70"/>
  <c r="D38" i="70"/>
  <c r="A38" i="70"/>
  <c r="D37" i="70"/>
  <c r="A37" i="70"/>
  <c r="D36" i="70"/>
  <c r="A36" i="70"/>
  <c r="D35" i="70"/>
  <c r="A35" i="70"/>
  <c r="D34" i="70"/>
  <c r="A34" i="70"/>
  <c r="D33" i="70"/>
  <c r="A33" i="70"/>
  <c r="D32" i="70"/>
  <c r="A32" i="70"/>
  <c r="D31" i="70"/>
  <c r="A31" i="70"/>
  <c r="A24" i="70"/>
  <c r="G24" i="70" s="1"/>
  <c r="A24" i="58"/>
  <c r="G24" i="58" s="1"/>
  <c r="E24" i="14"/>
  <c r="A24" i="14"/>
  <c r="G24" i="14" s="1"/>
  <c r="E24" i="15"/>
  <c r="C24" i="15" s="1"/>
  <c r="F24" i="15" s="1"/>
  <c r="A24" i="15"/>
  <c r="G24" i="15" s="1"/>
  <c r="E24" i="16"/>
  <c r="A24" i="16"/>
  <c r="G24" i="16" s="1"/>
  <c r="E24" i="17"/>
  <c r="A24" i="17"/>
  <c r="G24" i="17" s="1"/>
  <c r="E24" i="18"/>
  <c r="A24" i="18"/>
  <c r="G24" i="18" s="1"/>
  <c r="E24" i="19"/>
  <c r="C24" i="19" s="1"/>
  <c r="F24" i="19" s="1"/>
  <c r="A24" i="19"/>
  <c r="G24" i="19" s="1"/>
  <c r="E24" i="20"/>
  <c r="A24" i="20"/>
  <c r="G24" i="20" s="1"/>
  <c r="E24" i="62"/>
  <c r="A24" i="62"/>
  <c r="G24" i="62" s="1"/>
  <c r="E24" i="64"/>
  <c r="A24" i="64"/>
  <c r="G24" i="64" s="1"/>
  <c r="E24" i="61"/>
  <c r="A24" i="61"/>
  <c r="G24" i="61" s="1"/>
  <c r="E24" i="60"/>
  <c r="A24" i="60"/>
  <c r="G24" i="60" s="1"/>
  <c r="E24" i="63"/>
  <c r="C24" i="63" s="1"/>
  <c r="F24" i="63" s="1"/>
  <c r="A24" i="63"/>
  <c r="E24" i="65"/>
  <c r="A24" i="65"/>
  <c r="G24" i="65" s="1"/>
  <c r="E24" i="66"/>
  <c r="A24" i="66"/>
  <c r="E24" i="67"/>
  <c r="A24" i="67"/>
  <c r="G24" i="67" s="1"/>
  <c r="E24" i="70"/>
  <c r="A23" i="70"/>
  <c r="G23" i="70" s="1"/>
  <c r="A23" i="58"/>
  <c r="G23" i="58" s="1"/>
  <c r="E23" i="14"/>
  <c r="C23" i="14" s="1"/>
  <c r="F23" i="14" s="1"/>
  <c r="A23" i="14"/>
  <c r="G23" i="14" s="1"/>
  <c r="E23" i="15"/>
  <c r="A23" i="15"/>
  <c r="G23" i="15"/>
  <c r="E23" i="16"/>
  <c r="A23" i="16"/>
  <c r="G23" i="16" s="1"/>
  <c r="E23" i="17"/>
  <c r="A23" i="17"/>
  <c r="E23" i="18"/>
  <c r="C23" i="18" s="1"/>
  <c r="F23" i="18" s="1"/>
  <c r="A23" i="18"/>
  <c r="G23" i="18" s="1"/>
  <c r="E23" i="19"/>
  <c r="A23" i="19"/>
  <c r="G23" i="19" s="1"/>
  <c r="E23" i="20"/>
  <c r="A23" i="20"/>
  <c r="G23" i="20" s="1"/>
  <c r="E23" i="62"/>
  <c r="A23" i="62"/>
  <c r="E23" i="64"/>
  <c r="A23" i="64"/>
  <c r="G23" i="64" s="1"/>
  <c r="E23" i="61"/>
  <c r="A23" i="61"/>
  <c r="G23" i="61" s="1"/>
  <c r="E23" i="60"/>
  <c r="A23" i="60"/>
  <c r="E23" i="63"/>
  <c r="A23" i="63"/>
  <c r="G23" i="63" s="1"/>
  <c r="E23" i="65"/>
  <c r="A23" i="65"/>
  <c r="G23" i="65" s="1"/>
  <c r="E23" i="66"/>
  <c r="C23" i="66" s="1"/>
  <c r="F23" i="66" s="1"/>
  <c r="A23" i="66"/>
  <c r="E23" i="67"/>
  <c r="A23" i="67"/>
  <c r="G23" i="67" s="1"/>
  <c r="E23" i="70"/>
  <c r="A22" i="70"/>
  <c r="G22" i="70" s="1"/>
  <c r="A22" i="58"/>
  <c r="G22" i="58" s="1"/>
  <c r="E22" i="14"/>
  <c r="A22" i="14"/>
  <c r="G22" i="14" s="1"/>
  <c r="E22" i="15"/>
  <c r="A22" i="15"/>
  <c r="G22" i="15" s="1"/>
  <c r="E22" i="16"/>
  <c r="E22" i="17"/>
  <c r="A22" i="17"/>
  <c r="E22" i="18"/>
  <c r="A22" i="18"/>
  <c r="E22" i="19"/>
  <c r="A22" i="19"/>
  <c r="G22" i="19" s="1"/>
  <c r="E22" i="20"/>
  <c r="A22" i="20"/>
  <c r="G22" i="20" s="1"/>
  <c r="E22" i="62"/>
  <c r="A22" i="62"/>
  <c r="G22" i="62" s="1"/>
  <c r="E22" i="64"/>
  <c r="C22" i="64" s="1"/>
  <c r="F22" i="64" s="1"/>
  <c r="A22" i="64"/>
  <c r="G22" i="64" s="1"/>
  <c r="E22" i="61"/>
  <c r="C22" i="61" s="1"/>
  <c r="F22" i="61" s="1"/>
  <c r="A22" i="61"/>
  <c r="G22" i="61" s="1"/>
  <c r="E22" i="60"/>
  <c r="A22" i="60"/>
  <c r="G22" i="60" s="1"/>
  <c r="E22" i="63"/>
  <c r="C22" i="63" s="1"/>
  <c r="F22" i="63" s="1"/>
  <c r="A22" i="63"/>
  <c r="G22" i="63" s="1"/>
  <c r="E22" i="65"/>
  <c r="A22" i="65"/>
  <c r="G22" i="65" s="1"/>
  <c r="E22" i="66"/>
  <c r="A22" i="66"/>
  <c r="G22" i="66" s="1"/>
  <c r="E22" i="67"/>
  <c r="A22" i="67"/>
  <c r="E22" i="70"/>
  <c r="C22" i="70" s="1"/>
  <c r="F22" i="70" s="1"/>
  <c r="A21" i="70"/>
  <c r="G21" i="70" s="1"/>
  <c r="E21" i="14"/>
  <c r="C21" i="14" s="1"/>
  <c r="F21" i="14" s="1"/>
  <c r="E21" i="15"/>
  <c r="C21" i="15" s="1"/>
  <c r="F21" i="15" s="1"/>
  <c r="E21" i="16"/>
  <c r="C21" i="16" s="1"/>
  <c r="F21" i="16" s="1"/>
  <c r="E21" i="17"/>
  <c r="C21" i="17" s="1"/>
  <c r="F21" i="17" s="1"/>
  <c r="E21" i="18"/>
  <c r="C21" i="18" s="1"/>
  <c r="F21" i="18" s="1"/>
  <c r="E21" i="19"/>
  <c r="C21" i="19" s="1"/>
  <c r="F21" i="19" s="1"/>
  <c r="E21" i="20"/>
  <c r="C21" i="20" s="1"/>
  <c r="F21" i="20" s="1"/>
  <c r="E21" i="62"/>
  <c r="C21" i="62" s="1"/>
  <c r="F21" i="62" s="1"/>
  <c r="E21" i="64"/>
  <c r="A21" i="64"/>
  <c r="E21" i="61"/>
  <c r="A21" i="61"/>
  <c r="G21" i="61" s="1"/>
  <c r="E21" i="60"/>
  <c r="A21" i="60"/>
  <c r="G21" i="60" s="1"/>
  <c r="E21" i="63"/>
  <c r="A21" i="63"/>
  <c r="G21" i="63" s="1"/>
  <c r="E21" i="65"/>
  <c r="A21" i="65"/>
  <c r="G21" i="65" s="1"/>
  <c r="E21" i="66"/>
  <c r="C21" i="66" s="1"/>
  <c r="F21" i="66" s="1"/>
  <c r="A21" i="66"/>
  <c r="E21" i="67"/>
  <c r="C21" i="67" s="1"/>
  <c r="F21" i="67" s="1"/>
  <c r="A21" i="67"/>
  <c r="E21" i="70"/>
  <c r="C21" i="70" s="1"/>
  <c r="F21" i="70" s="1"/>
  <c r="A20" i="70"/>
  <c r="G20" i="70" s="1"/>
  <c r="A20" i="64"/>
  <c r="G20" i="64" s="1"/>
  <c r="A20" i="61"/>
  <c r="G20" i="61" s="1"/>
  <c r="A20" i="60"/>
  <c r="G20" i="60" s="1"/>
  <c r="A20" i="63"/>
  <c r="G20" i="63" s="1"/>
  <c r="A20" i="65"/>
  <c r="G20" i="65" s="1"/>
  <c r="A20" i="66"/>
  <c r="G20" i="66" s="1"/>
  <c r="A20" i="67"/>
  <c r="G20" i="67" s="1"/>
  <c r="A19" i="70"/>
  <c r="G19" i="70" s="1"/>
  <c r="A19" i="64"/>
  <c r="G19" i="64" s="1"/>
  <c r="A19" i="61"/>
  <c r="G19" i="61" s="1"/>
  <c r="A19" i="60"/>
  <c r="G19" i="60" s="1"/>
  <c r="A19" i="63"/>
  <c r="G19" i="63" s="1"/>
  <c r="A19" i="65"/>
  <c r="G19" i="65"/>
  <c r="A19" i="66"/>
  <c r="G19" i="66" s="1"/>
  <c r="A19" i="67"/>
  <c r="G19" i="67" s="1"/>
  <c r="A18" i="70"/>
  <c r="G18" i="70" s="1"/>
  <c r="A18" i="64"/>
  <c r="A18" i="61"/>
  <c r="G18" i="61" s="1"/>
  <c r="A18" i="60"/>
  <c r="A18" i="63"/>
  <c r="G18" i="63" s="1"/>
  <c r="A18" i="65"/>
  <c r="A18" i="66"/>
  <c r="G18" i="66" s="1"/>
  <c r="A18" i="67"/>
  <c r="G18" i="67" s="1"/>
  <c r="A17" i="70"/>
  <c r="G17" i="70" s="1"/>
  <c r="A17" i="64"/>
  <c r="G17" i="64" s="1"/>
  <c r="A17" i="61"/>
  <c r="A17" i="60"/>
  <c r="A17" i="63"/>
  <c r="G17" i="63" s="1"/>
  <c r="A17" i="65"/>
  <c r="G17" i="65" s="1"/>
  <c r="A17" i="66"/>
  <c r="G17" i="66" s="1"/>
  <c r="A17" i="67"/>
  <c r="A16" i="70"/>
  <c r="G16" i="70" s="1"/>
  <c r="A16" i="64"/>
  <c r="G16" i="64" s="1"/>
  <c r="A16" i="61"/>
  <c r="G16" i="61" s="1"/>
  <c r="A16" i="60"/>
  <c r="G16" i="60" s="1"/>
  <c r="A16" i="63"/>
  <c r="G16" i="63" s="1"/>
  <c r="A16" i="65"/>
  <c r="G16" i="65" s="1"/>
  <c r="A16" i="66"/>
  <c r="G16" i="66" s="1"/>
  <c r="A16" i="67"/>
  <c r="G16" i="67" s="1"/>
  <c r="A15" i="70"/>
  <c r="G15" i="70" s="1"/>
  <c r="A15" i="64"/>
  <c r="G15" i="64" s="1"/>
  <c r="A15" i="61"/>
  <c r="G15" i="61" s="1"/>
  <c r="A15" i="60"/>
  <c r="G15" i="60" s="1"/>
  <c r="A15" i="63"/>
  <c r="G15" i="63" s="1"/>
  <c r="A15" i="65"/>
  <c r="G15" i="65" s="1"/>
  <c r="A15" i="66"/>
  <c r="G15" i="66" s="1"/>
  <c r="A15" i="67"/>
  <c r="G15" i="67" s="1"/>
  <c r="G14" i="70"/>
  <c r="B8" i="70"/>
  <c r="A5" i="70"/>
  <c r="A24" i="69"/>
  <c r="G24" i="69" s="1"/>
  <c r="A23" i="69"/>
  <c r="G23" i="69" s="1"/>
  <c r="A22" i="69"/>
  <c r="G22" i="69" s="1"/>
  <c r="A21" i="69"/>
  <c r="G21" i="69" s="1"/>
  <c r="A20" i="69"/>
  <c r="G20" i="69" s="1"/>
  <c r="A19" i="69"/>
  <c r="G19" i="69" s="1"/>
  <c r="A18" i="69"/>
  <c r="G18" i="69" s="1"/>
  <c r="A17" i="69"/>
  <c r="G17" i="69" s="1"/>
  <c r="A16" i="69"/>
  <c r="G16" i="69" s="1"/>
  <c r="A15" i="69"/>
  <c r="G15" i="69" s="1"/>
  <c r="G14" i="69"/>
  <c r="G14" i="67"/>
  <c r="G14" i="66"/>
  <c r="G14" i="65"/>
  <c r="G24" i="63"/>
  <c r="G14" i="63"/>
  <c r="G23" i="60"/>
  <c r="G14" i="60"/>
  <c r="G14" i="61"/>
  <c r="G14" i="64"/>
  <c r="G19" i="62"/>
  <c r="G15" i="62"/>
  <c r="G14" i="62"/>
  <c r="G21" i="20"/>
  <c r="G16" i="20"/>
  <c r="G14" i="20"/>
  <c r="G21" i="19"/>
  <c r="G14" i="19"/>
  <c r="G22" i="18"/>
  <c r="G21" i="18"/>
  <c r="G18" i="18"/>
  <c r="G14" i="18"/>
  <c r="G14" i="17"/>
  <c r="G21" i="16"/>
  <c r="G14" i="16"/>
  <c r="G14" i="15"/>
  <c r="G14" i="14"/>
  <c r="G21" i="58"/>
  <c r="G18" i="58"/>
  <c r="G15" i="58"/>
  <c r="G14" i="58"/>
  <c r="G20" i="2"/>
  <c r="G15" i="1"/>
  <c r="G14" i="1"/>
  <c r="D31" i="1"/>
  <c r="E23" i="69"/>
  <c r="E22" i="69"/>
  <c r="E21" i="69"/>
  <c r="C21" i="69" s="1"/>
  <c r="F21" i="69" s="1"/>
  <c r="E24" i="69"/>
  <c r="C24" i="69" s="1"/>
  <c r="F24" i="69" s="1"/>
  <c r="F25" i="2"/>
  <c r="E25" i="2"/>
  <c r="E51" i="69"/>
  <c r="A51" i="69"/>
  <c r="E50" i="69"/>
  <c r="A50" i="69"/>
  <c r="E49" i="69"/>
  <c r="A49" i="69"/>
  <c r="E48" i="69"/>
  <c r="A48" i="69"/>
  <c r="E47" i="69"/>
  <c r="A47" i="69"/>
  <c r="E46" i="69"/>
  <c r="A46" i="69"/>
  <c r="E45" i="69"/>
  <c r="A45" i="69"/>
  <c r="E44" i="69"/>
  <c r="A44" i="69"/>
  <c r="E43" i="69"/>
  <c r="A43" i="69"/>
  <c r="E42" i="69"/>
  <c r="A42" i="69"/>
  <c r="E41" i="69"/>
  <c r="A41" i="69"/>
  <c r="E40" i="69"/>
  <c r="E39" i="69"/>
  <c r="A39" i="69"/>
  <c r="E38" i="69"/>
  <c r="A38" i="69"/>
  <c r="E37" i="69"/>
  <c r="A37" i="69"/>
  <c r="E36" i="69"/>
  <c r="A36" i="69"/>
  <c r="E35" i="69"/>
  <c r="A35" i="69"/>
  <c r="E34" i="69"/>
  <c r="A34" i="69"/>
  <c r="E33" i="69"/>
  <c r="A33" i="69"/>
  <c r="E32" i="69"/>
  <c r="A32" i="69"/>
  <c r="E31" i="69"/>
  <c r="A31" i="69"/>
  <c r="B8" i="69"/>
  <c r="A5" i="69"/>
  <c r="D51" i="67"/>
  <c r="A51" i="67"/>
  <c r="D50" i="67"/>
  <c r="A50" i="67"/>
  <c r="D49" i="67"/>
  <c r="A49" i="67"/>
  <c r="D48" i="67"/>
  <c r="A48" i="67"/>
  <c r="D47" i="67"/>
  <c r="A47" i="67"/>
  <c r="D46" i="67"/>
  <c r="A46" i="67"/>
  <c r="D45" i="67"/>
  <c r="A45" i="67"/>
  <c r="D44" i="67"/>
  <c r="A44" i="67"/>
  <c r="D43" i="67"/>
  <c r="A43" i="67"/>
  <c r="D42" i="67"/>
  <c r="A42" i="67"/>
  <c r="D41" i="67"/>
  <c r="A41" i="67"/>
  <c r="D40" i="67"/>
  <c r="D39" i="67"/>
  <c r="A39" i="67"/>
  <c r="D38" i="67"/>
  <c r="A38" i="67"/>
  <c r="D37" i="67"/>
  <c r="A37" i="67"/>
  <c r="D36" i="67"/>
  <c r="A36" i="67"/>
  <c r="D35" i="67"/>
  <c r="A35" i="67"/>
  <c r="D34" i="67"/>
  <c r="A34" i="67"/>
  <c r="D33" i="67"/>
  <c r="A33" i="67"/>
  <c r="D32" i="67"/>
  <c r="A32" i="67"/>
  <c r="D31" i="67"/>
  <c r="A31" i="67"/>
  <c r="B8" i="67"/>
  <c r="A5" i="67"/>
  <c r="E51" i="66"/>
  <c r="A51" i="66"/>
  <c r="E50" i="66"/>
  <c r="A50" i="66"/>
  <c r="E49" i="66"/>
  <c r="A49" i="66"/>
  <c r="E48" i="66"/>
  <c r="A48" i="66"/>
  <c r="E47" i="66"/>
  <c r="A47" i="66"/>
  <c r="E46" i="66"/>
  <c r="A46" i="66"/>
  <c r="E45" i="66"/>
  <c r="A45" i="66"/>
  <c r="E44" i="66"/>
  <c r="A44" i="66"/>
  <c r="E43" i="66"/>
  <c r="A43" i="66"/>
  <c r="E42" i="66"/>
  <c r="A42" i="66"/>
  <c r="E41" i="66"/>
  <c r="A41" i="66"/>
  <c r="E40" i="66"/>
  <c r="E39" i="66"/>
  <c r="A39" i="66"/>
  <c r="E38" i="66"/>
  <c r="A38" i="66"/>
  <c r="E37" i="66"/>
  <c r="A37" i="66"/>
  <c r="E36" i="66"/>
  <c r="A36" i="66"/>
  <c r="E35" i="66"/>
  <c r="A35" i="66"/>
  <c r="E34" i="66"/>
  <c r="A34" i="66"/>
  <c r="E33" i="66"/>
  <c r="A33" i="66"/>
  <c r="E32" i="66"/>
  <c r="A32" i="66"/>
  <c r="E31" i="66"/>
  <c r="A31" i="66"/>
  <c r="B8" i="66"/>
  <c r="A5" i="66"/>
  <c r="D51" i="65"/>
  <c r="A51" i="65"/>
  <c r="D50" i="65"/>
  <c r="A50" i="65"/>
  <c r="D49" i="65"/>
  <c r="A49" i="65"/>
  <c r="D48" i="65"/>
  <c r="A48" i="65"/>
  <c r="D47" i="65"/>
  <c r="A47" i="65"/>
  <c r="D46" i="65"/>
  <c r="A46" i="65"/>
  <c r="D45" i="65"/>
  <c r="A45" i="65"/>
  <c r="D44" i="65"/>
  <c r="A44" i="65"/>
  <c r="D43" i="65"/>
  <c r="A43" i="65"/>
  <c r="D42" i="65"/>
  <c r="A42" i="65"/>
  <c r="D41" i="65"/>
  <c r="A41" i="65"/>
  <c r="D40" i="65"/>
  <c r="D39" i="65"/>
  <c r="A39" i="65"/>
  <c r="D38" i="65"/>
  <c r="A38" i="65"/>
  <c r="D37" i="65"/>
  <c r="A37" i="65"/>
  <c r="D36" i="65"/>
  <c r="A36" i="65"/>
  <c r="D35" i="65"/>
  <c r="A35" i="65"/>
  <c r="D34" i="65"/>
  <c r="A34" i="65"/>
  <c r="D33" i="65"/>
  <c r="A33" i="65"/>
  <c r="D32" i="65"/>
  <c r="A32" i="65"/>
  <c r="D31" i="65"/>
  <c r="A31" i="65"/>
  <c r="B8" i="65"/>
  <c r="A5" i="65"/>
  <c r="D51" i="63"/>
  <c r="A51" i="63"/>
  <c r="D50" i="63"/>
  <c r="A50" i="63"/>
  <c r="D49" i="63"/>
  <c r="A49" i="63"/>
  <c r="D48" i="63"/>
  <c r="A48" i="63"/>
  <c r="D47" i="63"/>
  <c r="A47" i="63"/>
  <c r="D46" i="63"/>
  <c r="A46" i="63"/>
  <c r="D45" i="63"/>
  <c r="A45" i="63"/>
  <c r="D44" i="63"/>
  <c r="A44" i="63"/>
  <c r="D43" i="63"/>
  <c r="A43" i="63"/>
  <c r="D42" i="63"/>
  <c r="A42" i="63"/>
  <c r="D41" i="63"/>
  <c r="A41" i="63"/>
  <c r="D40" i="63"/>
  <c r="D39" i="63"/>
  <c r="A39" i="63"/>
  <c r="D38" i="63"/>
  <c r="A38" i="63"/>
  <c r="D37" i="63"/>
  <c r="A37" i="63"/>
  <c r="D36" i="63"/>
  <c r="A36" i="63"/>
  <c r="D35" i="63"/>
  <c r="A35" i="63"/>
  <c r="D34" i="63"/>
  <c r="A34" i="63"/>
  <c r="D33" i="63"/>
  <c r="A33" i="63"/>
  <c r="D32" i="63"/>
  <c r="A32" i="63"/>
  <c r="D31" i="63"/>
  <c r="A31" i="63"/>
  <c r="B8" i="63"/>
  <c r="A5" i="63"/>
  <c r="D51" i="60"/>
  <c r="A51" i="60"/>
  <c r="D50" i="60"/>
  <c r="A50" i="60"/>
  <c r="D49" i="60"/>
  <c r="A49" i="60"/>
  <c r="D48" i="60"/>
  <c r="A48" i="60"/>
  <c r="D47" i="60"/>
  <c r="A47" i="60"/>
  <c r="D46" i="60"/>
  <c r="A46" i="60"/>
  <c r="D45" i="60"/>
  <c r="A45" i="60"/>
  <c r="D44" i="60"/>
  <c r="A44" i="60"/>
  <c r="D43" i="60"/>
  <c r="A43" i="60"/>
  <c r="D42" i="60"/>
  <c r="A42" i="60"/>
  <c r="D41" i="60"/>
  <c r="A41" i="60"/>
  <c r="D40" i="60"/>
  <c r="D39" i="60"/>
  <c r="A39" i="60"/>
  <c r="D38" i="60"/>
  <c r="A38" i="60"/>
  <c r="D37" i="60"/>
  <c r="A37" i="60"/>
  <c r="D36" i="60"/>
  <c r="A36" i="60"/>
  <c r="D35" i="60"/>
  <c r="A35" i="60"/>
  <c r="D34" i="60"/>
  <c r="A34" i="60"/>
  <c r="D33" i="60"/>
  <c r="A33" i="60"/>
  <c r="D32" i="60"/>
  <c r="A32" i="60"/>
  <c r="D31" i="60"/>
  <c r="A31" i="60"/>
  <c r="B8" i="60"/>
  <c r="A5" i="60"/>
  <c r="D51" i="64"/>
  <c r="A51" i="64"/>
  <c r="D50" i="64"/>
  <c r="A50" i="64"/>
  <c r="D49" i="64"/>
  <c r="A49" i="64"/>
  <c r="D48" i="64"/>
  <c r="A48" i="64"/>
  <c r="D47" i="64"/>
  <c r="A47" i="64"/>
  <c r="D46" i="64"/>
  <c r="A46" i="64"/>
  <c r="D45" i="64"/>
  <c r="A45" i="64"/>
  <c r="D44" i="64"/>
  <c r="A44" i="64"/>
  <c r="D43" i="64"/>
  <c r="A43" i="64"/>
  <c r="D42" i="64"/>
  <c r="A42" i="64"/>
  <c r="D41" i="64"/>
  <c r="A41" i="64"/>
  <c r="D40" i="64"/>
  <c r="D39" i="64"/>
  <c r="A39" i="64"/>
  <c r="D38" i="64"/>
  <c r="A38" i="64"/>
  <c r="D37" i="64"/>
  <c r="A37" i="64"/>
  <c r="D36" i="64"/>
  <c r="A36" i="64"/>
  <c r="D35" i="64"/>
  <c r="A35" i="64"/>
  <c r="D34" i="64"/>
  <c r="A34" i="64"/>
  <c r="D33" i="64"/>
  <c r="A33" i="64"/>
  <c r="D32" i="64"/>
  <c r="A32" i="64"/>
  <c r="D31" i="64"/>
  <c r="A31" i="64"/>
  <c r="B8" i="64"/>
  <c r="A5" i="64"/>
  <c r="D51" i="61"/>
  <c r="A51" i="61"/>
  <c r="D50" i="61"/>
  <c r="A50" i="61"/>
  <c r="D49" i="61"/>
  <c r="A49" i="61"/>
  <c r="D48" i="61"/>
  <c r="A48" i="61"/>
  <c r="D47" i="61"/>
  <c r="A47" i="61"/>
  <c r="D46" i="61"/>
  <c r="A46" i="61"/>
  <c r="D45" i="61"/>
  <c r="A45" i="61"/>
  <c r="D44" i="61"/>
  <c r="A44" i="61"/>
  <c r="D43" i="61"/>
  <c r="A43" i="61"/>
  <c r="D42" i="61"/>
  <c r="A42" i="61"/>
  <c r="D41" i="61"/>
  <c r="A41" i="61"/>
  <c r="D40" i="61"/>
  <c r="D39" i="61"/>
  <c r="A39" i="61"/>
  <c r="D38" i="61"/>
  <c r="A38" i="61"/>
  <c r="D37" i="61"/>
  <c r="A37" i="61"/>
  <c r="D36" i="61"/>
  <c r="A36" i="61"/>
  <c r="D35" i="61"/>
  <c r="A35" i="61"/>
  <c r="D34" i="61"/>
  <c r="A34" i="61"/>
  <c r="D33" i="61"/>
  <c r="A33" i="61"/>
  <c r="D32" i="61"/>
  <c r="A32" i="61"/>
  <c r="D31" i="61"/>
  <c r="A31" i="61"/>
  <c r="B8" i="61"/>
  <c r="A5" i="61"/>
  <c r="D51" i="62"/>
  <c r="A51" i="62"/>
  <c r="D50" i="62"/>
  <c r="A50" i="62"/>
  <c r="D49" i="62"/>
  <c r="A49" i="62"/>
  <c r="D48" i="62"/>
  <c r="A48" i="62"/>
  <c r="D47" i="62"/>
  <c r="A47" i="62"/>
  <c r="D46" i="62"/>
  <c r="A46" i="62"/>
  <c r="D45" i="62"/>
  <c r="A45" i="62"/>
  <c r="D44" i="62"/>
  <c r="A44" i="62"/>
  <c r="D43" i="62"/>
  <c r="A43" i="62"/>
  <c r="D42" i="62"/>
  <c r="A42" i="62"/>
  <c r="D41" i="62"/>
  <c r="A41" i="62"/>
  <c r="D40" i="62"/>
  <c r="D39" i="62"/>
  <c r="A39" i="62"/>
  <c r="D38" i="62"/>
  <c r="A38" i="62"/>
  <c r="D37" i="62"/>
  <c r="A37" i="62"/>
  <c r="D36" i="62"/>
  <c r="A36" i="62"/>
  <c r="D35" i="62"/>
  <c r="A35" i="62"/>
  <c r="D34" i="62"/>
  <c r="A34" i="62"/>
  <c r="D33" i="62"/>
  <c r="A33" i="62"/>
  <c r="D32" i="62"/>
  <c r="A32" i="62"/>
  <c r="D31" i="62"/>
  <c r="A31" i="62"/>
  <c r="B8" i="62"/>
  <c r="A5" i="62"/>
  <c r="A25" i="15"/>
  <c r="A31" i="2"/>
  <c r="D31" i="2"/>
  <c r="A32" i="2"/>
  <c r="D32" i="2"/>
  <c r="A33" i="2"/>
  <c r="D33" i="2"/>
  <c r="A34" i="2"/>
  <c r="D34" i="2"/>
  <c r="A35" i="2"/>
  <c r="D35" i="2"/>
  <c r="A36" i="2"/>
  <c r="D36" i="2"/>
  <c r="A37" i="2"/>
  <c r="D37" i="2"/>
  <c r="A38" i="2"/>
  <c r="D38" i="2"/>
  <c r="A39" i="2"/>
  <c r="D39" i="2"/>
  <c r="D40" i="2"/>
  <c r="A41" i="2"/>
  <c r="D41" i="2"/>
  <c r="A42" i="2"/>
  <c r="D42" i="2"/>
  <c r="A43" i="2"/>
  <c r="D43" i="2"/>
  <c r="A44" i="2"/>
  <c r="D44" i="2"/>
  <c r="A45" i="2"/>
  <c r="D45" i="2"/>
  <c r="A46" i="2"/>
  <c r="D46" i="2"/>
  <c r="A47" i="2"/>
  <c r="D47" i="2"/>
  <c r="A48" i="2"/>
  <c r="D48" i="2"/>
  <c r="A49" i="2"/>
  <c r="D49" i="2"/>
  <c r="A50" i="2"/>
  <c r="D50" i="2"/>
  <c r="A51" i="2"/>
  <c r="D51" i="2"/>
  <c r="A52" i="2"/>
  <c r="D52" i="2"/>
  <c r="A53" i="2"/>
  <c r="D53" i="2"/>
  <c r="A54" i="2"/>
  <c r="D54" i="2"/>
  <c r="A55" i="2"/>
  <c r="D55" i="2"/>
  <c r="A5" i="19"/>
  <c r="A5" i="18"/>
  <c r="A5" i="17"/>
  <c r="A36" i="58"/>
  <c r="A35" i="58"/>
  <c r="A34" i="58"/>
  <c r="A32" i="58"/>
  <c r="A33" i="58"/>
  <c r="A31" i="58"/>
  <c r="A37" i="58"/>
  <c r="A38" i="58"/>
  <c r="A39" i="58"/>
  <c r="A41" i="58"/>
  <c r="A42" i="58"/>
  <c r="D8" i="15"/>
  <c r="D51" i="20"/>
  <c r="A51" i="20"/>
  <c r="D50" i="20"/>
  <c r="A50" i="20"/>
  <c r="D49" i="20"/>
  <c r="A49" i="20"/>
  <c r="D48" i="20"/>
  <c r="A48" i="20"/>
  <c r="D47" i="20"/>
  <c r="A47" i="20"/>
  <c r="D46" i="20"/>
  <c r="A46" i="20"/>
  <c r="D45" i="20"/>
  <c r="A45" i="20"/>
  <c r="D44" i="20"/>
  <c r="A44" i="20"/>
  <c r="D43" i="20"/>
  <c r="A43" i="20"/>
  <c r="D42" i="20"/>
  <c r="A42" i="20"/>
  <c r="D41" i="20"/>
  <c r="A41" i="20"/>
  <c r="D40" i="20"/>
  <c r="D39" i="20"/>
  <c r="A39" i="20"/>
  <c r="D38" i="20"/>
  <c r="A38" i="20"/>
  <c r="D37" i="20"/>
  <c r="A37" i="20"/>
  <c r="D36" i="20"/>
  <c r="A36" i="20"/>
  <c r="D35" i="20"/>
  <c r="A35" i="20"/>
  <c r="D34" i="20"/>
  <c r="A34" i="20"/>
  <c r="D33" i="20"/>
  <c r="A33" i="20"/>
  <c r="D32" i="20"/>
  <c r="A32" i="20"/>
  <c r="D31" i="20"/>
  <c r="A31" i="20"/>
  <c r="D51" i="19"/>
  <c r="A51" i="19"/>
  <c r="D50" i="19"/>
  <c r="A50" i="19"/>
  <c r="D49" i="19"/>
  <c r="A49" i="19"/>
  <c r="D48" i="19"/>
  <c r="A48" i="19"/>
  <c r="D47" i="19"/>
  <c r="A47" i="19"/>
  <c r="D46" i="19"/>
  <c r="A46" i="19"/>
  <c r="D45" i="19"/>
  <c r="A45" i="19"/>
  <c r="D44" i="19"/>
  <c r="A44" i="19"/>
  <c r="D43" i="19"/>
  <c r="A43" i="19"/>
  <c r="D42" i="19"/>
  <c r="A42" i="19"/>
  <c r="D41" i="19"/>
  <c r="A41" i="19"/>
  <c r="D40" i="19"/>
  <c r="D39" i="19"/>
  <c r="A39" i="19"/>
  <c r="D38" i="19"/>
  <c r="A38" i="19"/>
  <c r="D37" i="19"/>
  <c r="A37" i="19"/>
  <c r="D36" i="19"/>
  <c r="A36" i="19"/>
  <c r="D35" i="19"/>
  <c r="A35" i="19"/>
  <c r="D34" i="19"/>
  <c r="A34" i="19"/>
  <c r="D33" i="19"/>
  <c r="A33" i="19"/>
  <c r="D32" i="19"/>
  <c r="A32" i="19"/>
  <c r="D31" i="19"/>
  <c r="A31" i="19"/>
  <c r="D51" i="18"/>
  <c r="A51" i="18"/>
  <c r="D50" i="18"/>
  <c r="A50" i="18"/>
  <c r="D49" i="18"/>
  <c r="A49" i="18"/>
  <c r="D48" i="18"/>
  <c r="A48" i="18"/>
  <c r="D47" i="18"/>
  <c r="A47" i="18"/>
  <c r="D46" i="18"/>
  <c r="A46" i="18"/>
  <c r="D45" i="18"/>
  <c r="A45" i="18"/>
  <c r="D44" i="18"/>
  <c r="A44" i="18"/>
  <c r="D43" i="18"/>
  <c r="A43" i="18"/>
  <c r="D42" i="18"/>
  <c r="A42" i="18"/>
  <c r="D41" i="18"/>
  <c r="A41" i="18"/>
  <c r="D40" i="18"/>
  <c r="D39" i="18"/>
  <c r="A39" i="18"/>
  <c r="D38" i="18"/>
  <c r="A38" i="18"/>
  <c r="D37" i="18"/>
  <c r="A37" i="18"/>
  <c r="D36" i="18"/>
  <c r="A36" i="18"/>
  <c r="D35" i="18"/>
  <c r="A35" i="18"/>
  <c r="D34" i="18"/>
  <c r="A34" i="18"/>
  <c r="D33" i="18"/>
  <c r="A33" i="18"/>
  <c r="D32" i="18"/>
  <c r="A32" i="18"/>
  <c r="D31" i="18"/>
  <c r="A31" i="18"/>
  <c r="D51" i="17"/>
  <c r="A51" i="17"/>
  <c r="D50" i="17"/>
  <c r="A50" i="17"/>
  <c r="D49" i="17"/>
  <c r="A49" i="17"/>
  <c r="D48" i="17"/>
  <c r="A48" i="17"/>
  <c r="D47" i="17"/>
  <c r="A47" i="17"/>
  <c r="D46" i="17"/>
  <c r="A46" i="17"/>
  <c r="D45" i="17"/>
  <c r="A45" i="17"/>
  <c r="D44" i="17"/>
  <c r="A44" i="17"/>
  <c r="D43" i="17"/>
  <c r="A43" i="17"/>
  <c r="D42" i="17"/>
  <c r="A42" i="17"/>
  <c r="D41" i="17"/>
  <c r="A41" i="17"/>
  <c r="D40" i="17"/>
  <c r="D39" i="17"/>
  <c r="A39" i="17"/>
  <c r="D38" i="17"/>
  <c r="A38" i="17"/>
  <c r="D37" i="17"/>
  <c r="A37" i="17"/>
  <c r="D36" i="17"/>
  <c r="A36" i="17"/>
  <c r="D35" i="17"/>
  <c r="A35" i="17"/>
  <c r="D34" i="17"/>
  <c r="A34" i="17"/>
  <c r="D33" i="17"/>
  <c r="A33" i="17"/>
  <c r="D32" i="17"/>
  <c r="A32" i="17"/>
  <c r="D31" i="17"/>
  <c r="A31" i="17"/>
  <c r="D51" i="16"/>
  <c r="A51" i="16"/>
  <c r="D50" i="16"/>
  <c r="A50" i="16"/>
  <c r="D49" i="16"/>
  <c r="A49" i="16"/>
  <c r="D48" i="16"/>
  <c r="A48" i="16"/>
  <c r="D47" i="16"/>
  <c r="A47" i="16"/>
  <c r="D46" i="16"/>
  <c r="A46" i="16"/>
  <c r="D45" i="16"/>
  <c r="A45" i="16"/>
  <c r="D44" i="16"/>
  <c r="A44" i="16"/>
  <c r="D43" i="16"/>
  <c r="A43" i="16"/>
  <c r="D42" i="16"/>
  <c r="A42" i="16"/>
  <c r="D41" i="16"/>
  <c r="A41" i="16"/>
  <c r="D40" i="16"/>
  <c r="D39" i="16"/>
  <c r="A39" i="16"/>
  <c r="D38" i="16"/>
  <c r="A38" i="16"/>
  <c r="D37" i="16"/>
  <c r="A37" i="16"/>
  <c r="D36" i="16"/>
  <c r="A36" i="16"/>
  <c r="D35" i="16"/>
  <c r="A35" i="16"/>
  <c r="D34" i="16"/>
  <c r="A34" i="16"/>
  <c r="D33" i="16"/>
  <c r="A33" i="16"/>
  <c r="D32" i="16"/>
  <c r="A32" i="16"/>
  <c r="D31" i="16"/>
  <c r="A31" i="16"/>
  <c r="D51" i="15"/>
  <c r="A51" i="15"/>
  <c r="D50" i="15"/>
  <c r="A50" i="15"/>
  <c r="D49" i="15"/>
  <c r="A49" i="15"/>
  <c r="D48" i="15"/>
  <c r="A48" i="15"/>
  <c r="D47" i="15"/>
  <c r="A47" i="15"/>
  <c r="D46" i="15"/>
  <c r="A46" i="15"/>
  <c r="D45" i="15"/>
  <c r="A45" i="15"/>
  <c r="D44" i="15"/>
  <c r="A44" i="15"/>
  <c r="D43" i="15"/>
  <c r="A43" i="15"/>
  <c r="D42" i="15"/>
  <c r="A42" i="15"/>
  <c r="D41" i="15"/>
  <c r="A41" i="15"/>
  <c r="D40" i="15"/>
  <c r="D39" i="15"/>
  <c r="A39" i="15"/>
  <c r="D38" i="15"/>
  <c r="A38" i="15"/>
  <c r="D37" i="15"/>
  <c r="A37" i="15"/>
  <c r="D36" i="15"/>
  <c r="A36" i="15"/>
  <c r="D35" i="15"/>
  <c r="A35" i="15"/>
  <c r="D34" i="15"/>
  <c r="A34" i="15"/>
  <c r="D33" i="15"/>
  <c r="A33" i="15"/>
  <c r="D32" i="15"/>
  <c r="A32" i="15"/>
  <c r="D31" i="15"/>
  <c r="A31" i="15"/>
  <c r="D51" i="14"/>
  <c r="A51" i="14"/>
  <c r="D50" i="14"/>
  <c r="A50" i="14"/>
  <c r="D49" i="14"/>
  <c r="A49" i="14"/>
  <c r="D48" i="14"/>
  <c r="A48" i="14"/>
  <c r="D47" i="14"/>
  <c r="A47" i="14"/>
  <c r="D46" i="14"/>
  <c r="A46" i="14"/>
  <c r="D45" i="14"/>
  <c r="A45" i="14"/>
  <c r="D44" i="14"/>
  <c r="A44" i="14"/>
  <c r="D43" i="14"/>
  <c r="A43" i="14"/>
  <c r="D42" i="14"/>
  <c r="A42" i="14"/>
  <c r="D41" i="14"/>
  <c r="A41" i="14"/>
  <c r="D40" i="14"/>
  <c r="D39" i="14"/>
  <c r="A39" i="14"/>
  <c r="D38" i="14"/>
  <c r="A38" i="14"/>
  <c r="D37" i="14"/>
  <c r="A37" i="14"/>
  <c r="D36" i="14"/>
  <c r="A36" i="14"/>
  <c r="D35" i="14"/>
  <c r="A35" i="14"/>
  <c r="D34" i="14"/>
  <c r="A34" i="14"/>
  <c r="D33" i="14"/>
  <c r="A33" i="14"/>
  <c r="D32" i="14"/>
  <c r="A32" i="14"/>
  <c r="D31" i="14"/>
  <c r="A31" i="14"/>
  <c r="D51" i="58"/>
  <c r="A51" i="58"/>
  <c r="D50" i="58"/>
  <c r="A50" i="58"/>
  <c r="D49" i="58"/>
  <c r="A49" i="58"/>
  <c r="D48" i="58"/>
  <c r="A48" i="58"/>
  <c r="D47" i="58"/>
  <c r="A47" i="58"/>
  <c r="D46" i="58"/>
  <c r="A46" i="58"/>
  <c r="D45" i="58"/>
  <c r="A45" i="58"/>
  <c r="D44" i="58"/>
  <c r="A44" i="58"/>
  <c r="D43" i="58"/>
  <c r="A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58" i="2"/>
  <c r="A58" i="2"/>
  <c r="D57" i="2"/>
  <c r="A57" i="2"/>
  <c r="D56" i="2"/>
  <c r="A56" i="2"/>
  <c r="A5" i="20"/>
  <c r="B8" i="18"/>
  <c r="B8" i="17"/>
  <c r="B8" i="16"/>
  <c r="D8" i="14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A32" i="1"/>
  <c r="A33" i="1"/>
  <c r="A34" i="1"/>
  <c r="A35" i="1"/>
  <c r="A36" i="1"/>
  <c r="A37" i="1"/>
  <c r="A38" i="1"/>
  <c r="A39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31" i="1"/>
  <c r="G20" i="1"/>
  <c r="G23" i="17"/>
  <c r="E19" i="2"/>
  <c r="C19" i="2" s="1"/>
  <c r="F19" i="2" s="1"/>
  <c r="E19" i="58"/>
  <c r="C19" i="58" s="1"/>
  <c r="F19" i="58" s="1"/>
  <c r="E19" i="14"/>
  <c r="C19" i="14" s="1"/>
  <c r="F19" i="14" s="1"/>
  <c r="E19" i="15"/>
  <c r="C19" i="15" s="1"/>
  <c r="F19" i="15" s="1"/>
  <c r="E19" i="16"/>
  <c r="C19" i="16" s="1"/>
  <c r="F19" i="16" s="1"/>
  <c r="E19" i="17"/>
  <c r="C19" i="17" s="1"/>
  <c r="F19" i="17" s="1"/>
  <c r="E19" i="18"/>
  <c r="C19" i="18" s="1"/>
  <c r="F19" i="18" s="1"/>
  <c r="E19" i="19"/>
  <c r="C19" i="19" s="1"/>
  <c r="F19" i="19" s="1"/>
  <c r="E19" i="20"/>
  <c r="C19" i="20" s="1"/>
  <c r="F19" i="20" s="1"/>
  <c r="E19" i="62"/>
  <c r="C19" i="62" s="1"/>
  <c r="F19" i="62" s="1"/>
  <c r="E19" i="64"/>
  <c r="E19" i="61"/>
  <c r="C19" i="61" s="1"/>
  <c r="F19" i="61" s="1"/>
  <c r="E19" i="60"/>
  <c r="C19" i="60" s="1"/>
  <c r="F19" i="60" s="1"/>
  <c r="E19" i="63"/>
  <c r="C19" i="63" s="1"/>
  <c r="F19" i="63" s="1"/>
  <c r="E19" i="65"/>
  <c r="C19" i="65" s="1"/>
  <c r="F19" i="65" s="1"/>
  <c r="E19" i="66"/>
  <c r="C19" i="66" s="1"/>
  <c r="F19" i="66" s="1"/>
  <c r="E19" i="67"/>
  <c r="C19" i="67" s="1"/>
  <c r="F19" i="67" s="1"/>
  <c r="E20" i="61"/>
  <c r="E20" i="60"/>
  <c r="C20" i="60" s="1"/>
  <c r="F20" i="60" s="1"/>
  <c r="E20" i="63"/>
  <c r="C20" i="63" s="1"/>
  <c r="F20" i="63" s="1"/>
  <c r="E20" i="65"/>
  <c r="E20" i="66"/>
  <c r="E20" i="67"/>
  <c r="E20" i="69"/>
  <c r="C20" i="69" s="1"/>
  <c r="F20" i="69" s="1"/>
  <c r="E20" i="70"/>
  <c r="E19" i="69"/>
  <c r="C19" i="69" s="1"/>
  <c r="F19" i="69" s="1"/>
  <c r="E19" i="70"/>
  <c r="G21" i="66"/>
  <c r="E18" i="70"/>
  <c r="C18" i="70" s="1"/>
  <c r="F18" i="70" s="1"/>
  <c r="E18" i="69"/>
  <c r="C18" i="69" s="1"/>
  <c r="F18" i="69" s="1"/>
  <c r="G17" i="61"/>
  <c r="G18" i="60"/>
  <c r="G18" i="64"/>
  <c r="G18" i="65"/>
  <c r="G20" i="17"/>
  <c r="G20" i="16"/>
  <c r="G18" i="16"/>
  <c r="D14" i="22"/>
  <c r="E17" i="1" s="1"/>
  <c r="C17" i="1" s="1"/>
  <c r="F17" i="1" s="1"/>
  <c r="E17" i="2" s="1"/>
  <c r="C17" i="2" s="1"/>
  <c r="F17" i="2" s="1"/>
  <c r="E17" i="58" s="1"/>
  <c r="D13" i="22"/>
  <c r="E16" i="1" s="1"/>
  <c r="C16" i="1" s="1"/>
  <c r="F16" i="1" s="1"/>
  <c r="E16" i="2" s="1"/>
  <c r="C16" i="2" s="1"/>
  <c r="F16" i="2" s="1"/>
  <c r="E16" i="58" s="1"/>
  <c r="C16" i="58" s="1"/>
  <c r="F16" i="58" s="1"/>
  <c r="E16" i="14" s="1"/>
  <c r="C16" i="14" s="1"/>
  <c r="F16" i="14" s="1"/>
  <c r="E16" i="15" s="1"/>
  <c r="C16" i="15" s="1"/>
  <c r="F16" i="15" s="1"/>
  <c r="E16" i="16" s="1"/>
  <c r="C16" i="16" s="1"/>
  <c r="F16" i="16" s="1"/>
  <c r="E16" i="17" s="1"/>
  <c r="C16" i="17" s="1"/>
  <c r="F16" i="17" s="1"/>
  <c r="E16" i="18" s="1"/>
  <c r="C16" i="18" s="1"/>
  <c r="F16" i="18" s="1"/>
  <c r="E16" i="19" s="1"/>
  <c r="C16" i="19" s="1"/>
  <c r="F16" i="19" s="1"/>
  <c r="E16" i="20" s="1"/>
  <c r="C16" i="20" s="1"/>
  <c r="F16" i="20" s="1"/>
  <c r="E16" i="62" s="1"/>
  <c r="C16" i="62" s="1"/>
  <c r="F16" i="62" s="1"/>
  <c r="E16" i="64" s="1"/>
  <c r="C16" i="64" s="1"/>
  <c r="F16" i="64" s="1"/>
  <c r="E16" i="61" s="1"/>
  <c r="C16" i="61" s="1"/>
  <c r="F16" i="61" s="1"/>
  <c r="E16" i="60" s="1"/>
  <c r="C16" i="60" s="1"/>
  <c r="F16" i="60" s="1"/>
  <c r="E16" i="63" s="1"/>
  <c r="C16" i="63" s="1"/>
  <c r="F16" i="63" s="1"/>
  <c r="E16" i="65" s="1"/>
  <c r="C16" i="65" s="1"/>
  <c r="F16" i="65" s="1"/>
  <c r="E16" i="66" s="1"/>
  <c r="C16" i="66" s="1"/>
  <c r="F16" i="66" s="1"/>
  <c r="E16" i="67" s="1"/>
  <c r="C16" i="67" s="1"/>
  <c r="F16" i="67" s="1"/>
  <c r="G17" i="17"/>
  <c r="G20" i="20"/>
  <c r="G23" i="62"/>
  <c r="G24" i="66"/>
  <c r="G24" i="2"/>
  <c r="G21" i="64"/>
  <c r="G22" i="67"/>
  <c r="G23" i="66"/>
  <c r="G21" i="67"/>
  <c r="D12" i="22"/>
  <c r="E15" i="1" s="1"/>
  <c r="C15" i="1" s="1"/>
  <c r="F15" i="1" s="1"/>
  <c r="E15" i="2" s="1"/>
  <c r="C15" i="2" s="1"/>
  <c r="F15" i="2" s="1"/>
  <c r="E15" i="58" s="1"/>
  <c r="C15" i="58" s="1"/>
  <c r="F15" i="58" s="1"/>
  <c r="E15" i="14" s="1"/>
  <c r="C15" i="14" s="1"/>
  <c r="F15" i="14" s="1"/>
  <c r="E15" i="15" s="1"/>
  <c r="C15" i="15" s="1"/>
  <c r="F15" i="15" s="1"/>
  <c r="E15" i="16" s="1"/>
  <c r="C15" i="16" s="1"/>
  <c r="F15" i="16" s="1"/>
  <c r="E15" i="17" s="1"/>
  <c r="C15" i="17" s="1"/>
  <c r="F15" i="17" s="1"/>
  <c r="E15" i="18" s="1"/>
  <c r="C15" i="18" s="1"/>
  <c r="F15" i="18" s="1"/>
  <c r="E15" i="19" s="1"/>
  <c r="C15" i="19" s="1"/>
  <c r="F15" i="19" s="1"/>
  <c r="E15" i="20" s="1"/>
  <c r="C15" i="20" s="1"/>
  <c r="F15" i="20" s="1"/>
  <c r="E15" i="62" s="1"/>
  <c r="C15" i="62" s="1"/>
  <c r="F15" i="62" s="1"/>
  <c r="E15" i="64" s="1"/>
  <c r="C15" i="64" s="1"/>
  <c r="F15" i="64" s="1"/>
  <c r="E15" i="61" s="1"/>
  <c r="C15" i="61" s="1"/>
  <c r="F15" i="61" s="1"/>
  <c r="E15" i="60" s="1"/>
  <c r="C15" i="60" s="1"/>
  <c r="F15" i="60" s="1"/>
  <c r="E15" i="63" s="1"/>
  <c r="C15" i="63" s="1"/>
  <c r="F15" i="63" s="1"/>
  <c r="E15" i="65" s="1"/>
  <c r="C15" i="65" s="1"/>
  <c r="F15" i="65" s="1"/>
  <c r="E15" i="66" s="1"/>
  <c r="C15" i="66" s="1"/>
  <c r="F15" i="66" s="1"/>
  <c r="E15" i="67" s="1"/>
  <c r="C15" i="67" s="1"/>
  <c r="F15" i="67" s="1"/>
  <c r="G18" i="14"/>
  <c r="D12" i="14"/>
  <c r="D12" i="61"/>
  <c r="D12" i="16"/>
  <c r="D12" i="17"/>
  <c r="D12" i="65"/>
  <c r="D12" i="2"/>
  <c r="D12" i="66"/>
  <c r="D12" i="62"/>
  <c r="D12" i="18"/>
  <c r="D12" i="63"/>
  <c r="D12" i="20"/>
  <c r="D12" i="19"/>
  <c r="D12" i="70"/>
  <c r="C22" i="69" l="1"/>
  <c r="F22" i="69" s="1"/>
  <c r="C23" i="15"/>
  <c r="F23" i="15" s="1"/>
  <c r="E27" i="64"/>
  <c r="G27" i="64" s="1"/>
  <c r="E27" i="1"/>
  <c r="G27" i="1" s="1"/>
  <c r="E27" i="2"/>
  <c r="G27" i="2" s="1"/>
  <c r="E27" i="16"/>
  <c r="G27" i="16" s="1"/>
  <c r="E27" i="18"/>
  <c r="G27" i="18" s="1"/>
  <c r="E27" i="69"/>
  <c r="G27" i="69" s="1"/>
  <c r="E27" i="62"/>
  <c r="G27" i="62" s="1"/>
  <c r="E27" i="19"/>
  <c r="G27" i="19" s="1"/>
  <c r="E27" i="70"/>
  <c r="G27" i="70" s="1"/>
  <c r="E23" i="22"/>
  <c r="H11" i="15"/>
  <c r="I11" i="15" s="1"/>
  <c r="C22" i="16"/>
  <c r="F22" i="16" s="1"/>
  <c r="C22" i="14"/>
  <c r="F22" i="14" s="1"/>
  <c r="C23" i="62"/>
  <c r="F23" i="62" s="1"/>
  <c r="C19" i="1"/>
  <c r="F19" i="1" s="1"/>
  <c r="C3" i="59"/>
  <c r="G11" i="64"/>
  <c r="G11" i="58"/>
  <c r="H11" i="58" s="1"/>
  <c r="I11" i="58" s="1"/>
  <c r="E27" i="14"/>
  <c r="G27" i="14" s="1"/>
  <c r="G11" i="1"/>
  <c r="H11" i="1" s="1"/>
  <c r="I11" i="1" s="1"/>
  <c r="G11" i="19"/>
  <c r="C24" i="70"/>
  <c r="F24" i="70" s="1"/>
  <c r="C18" i="60"/>
  <c r="F18" i="60" s="1"/>
  <c r="C21" i="64"/>
  <c r="F21" i="64" s="1"/>
  <c r="C22" i="67"/>
  <c r="F22" i="67" s="1"/>
  <c r="C22" i="19"/>
  <c r="F22" i="19" s="1"/>
  <c r="C23" i="67"/>
  <c r="F23" i="67" s="1"/>
  <c r="C23" i="65"/>
  <c r="F23" i="65" s="1"/>
  <c r="C23" i="60"/>
  <c r="F23" i="60" s="1"/>
  <c r="C23" i="17"/>
  <c r="F23" i="17" s="1"/>
  <c r="C24" i="65"/>
  <c r="F24" i="65" s="1"/>
  <c r="C24" i="60"/>
  <c r="F24" i="60" s="1"/>
  <c r="C24" i="18"/>
  <c r="F24" i="18" s="1"/>
  <c r="C18" i="66"/>
  <c r="F18" i="66" s="1"/>
  <c r="C18" i="61"/>
  <c r="F18" i="61" s="1"/>
  <c r="C22" i="58"/>
  <c r="F22" i="58" s="1"/>
  <c r="C23" i="69"/>
  <c r="F23" i="69" s="1"/>
  <c r="C18" i="65"/>
  <c r="F18" i="65" s="1"/>
  <c r="C20" i="64"/>
  <c r="F20" i="64" s="1"/>
  <c r="C21" i="58"/>
  <c r="F21" i="58" s="1"/>
  <c r="C17" i="58"/>
  <c r="F17" i="58" s="1"/>
  <c r="E17" i="14" s="1"/>
  <c r="C17" i="14" s="1"/>
  <c r="F17" i="14" s="1"/>
  <c r="E17" i="15" s="1"/>
  <c r="C17" i="15" s="1"/>
  <c r="F17" i="15" s="1"/>
  <c r="E17" i="16" s="1"/>
  <c r="C17" i="16" s="1"/>
  <c r="F17" i="16" s="1"/>
  <c r="E17" i="17" s="1"/>
  <c r="C17" i="17" s="1"/>
  <c r="F17" i="17" s="1"/>
  <c r="E17" i="18" s="1"/>
  <c r="C17" i="18" s="1"/>
  <c r="F17" i="18" s="1"/>
  <c r="E17" i="19" s="1"/>
  <c r="C17" i="19" s="1"/>
  <c r="F17" i="19" s="1"/>
  <c r="E17" i="20" s="1"/>
  <c r="C17" i="20" s="1"/>
  <c r="F17" i="20" s="1"/>
  <c r="E17" i="62" s="1"/>
  <c r="C17" i="62" s="1"/>
  <c r="F17" i="62" s="1"/>
  <c r="E17" i="64" s="1"/>
  <c r="C17" i="64" s="1"/>
  <c r="F17" i="64" s="1"/>
  <c r="E17" i="61" s="1"/>
  <c r="C17" i="61" s="1"/>
  <c r="F17" i="61" s="1"/>
  <c r="E17" i="60" s="1"/>
  <c r="C17" i="60" s="1"/>
  <c r="F17" i="60" s="1"/>
  <c r="E17" i="63" s="1"/>
  <c r="C17" i="63" s="1"/>
  <c r="F17" i="63" s="1"/>
  <c r="E17" i="65" s="1"/>
  <c r="C17" i="65" s="1"/>
  <c r="F17" i="65" s="1"/>
  <c r="E17" i="66" s="1"/>
  <c r="C17" i="66" s="1"/>
  <c r="F17" i="66" s="1"/>
  <c r="E17" i="67" s="1"/>
  <c r="C17" i="67" s="1"/>
  <c r="F17" i="67" s="1"/>
  <c r="C18" i="63"/>
  <c r="F18" i="63" s="1"/>
  <c r="G11" i="70"/>
  <c r="H11" i="70" s="1"/>
  <c r="C23" i="2"/>
  <c r="F23" i="2" s="1"/>
  <c r="E27" i="65"/>
  <c r="G27" i="65" s="1"/>
  <c r="E27" i="58"/>
  <c r="G27" i="58" s="1"/>
  <c r="E27" i="20"/>
  <c r="G27" i="20" s="1"/>
  <c r="E27" i="17"/>
  <c r="G27" i="17" s="1"/>
  <c r="G11" i="2"/>
  <c r="H11" i="2" s="1"/>
  <c r="I11" i="2" s="1"/>
  <c r="G11" i="20"/>
  <c r="E27" i="61"/>
  <c r="G27" i="61" s="1"/>
  <c r="E27" i="60"/>
  <c r="G27" i="60" s="1"/>
  <c r="H11" i="62"/>
  <c r="I11" i="62" s="1"/>
  <c r="E27" i="67"/>
  <c r="G27" i="67" s="1"/>
  <c r="G11" i="17"/>
  <c r="E27" i="66"/>
  <c r="G27" i="66" s="1"/>
  <c r="E27" i="15"/>
  <c r="G27" i="15" s="1"/>
  <c r="C22" i="17"/>
  <c r="F22" i="17" s="1"/>
  <c r="C24" i="66"/>
  <c r="F24" i="66" s="1"/>
  <c r="C24" i="64"/>
  <c r="F24" i="64" s="1"/>
  <c r="C20" i="58"/>
  <c r="F20" i="58" s="1"/>
  <c r="C22" i="1"/>
  <c r="F22" i="1" s="1"/>
  <c r="C23" i="1"/>
  <c r="F23" i="1" s="1"/>
  <c r="H11" i="18"/>
  <c r="I11" i="18" s="1"/>
  <c r="C20" i="65"/>
  <c r="F20" i="65" s="1"/>
  <c r="C20" i="61"/>
  <c r="F20" i="61" s="1"/>
  <c r="G22" i="17"/>
  <c r="G17" i="67"/>
  <c r="C21" i="65"/>
  <c r="F21" i="65" s="1"/>
  <c r="C22" i="66"/>
  <c r="F22" i="66" s="1"/>
  <c r="C22" i="60"/>
  <c r="F22" i="60" s="1"/>
  <c r="C22" i="15"/>
  <c r="F22" i="15" s="1"/>
  <c r="C23" i="64"/>
  <c r="F23" i="64" s="1"/>
  <c r="C23" i="19"/>
  <c r="F23" i="19" s="1"/>
  <c r="C24" i="20"/>
  <c r="F24" i="20" s="1"/>
  <c r="C24" i="2"/>
  <c r="F24" i="2" s="1"/>
  <c r="D12" i="67"/>
  <c r="G12" i="67" s="1"/>
  <c r="D12" i="64"/>
  <c r="D8" i="22"/>
  <c r="G12" i="63" s="1"/>
  <c r="D12" i="60"/>
  <c r="E12" i="1"/>
  <c r="G11" i="65"/>
  <c r="E27" i="63"/>
  <c r="G27" i="63" s="1"/>
  <c r="H11" i="63"/>
  <c r="D12" i="15"/>
  <c r="G12" i="15" s="1"/>
  <c r="G11" i="61"/>
  <c r="H11" i="61" s="1"/>
  <c r="D12" i="58"/>
  <c r="D12" i="69"/>
  <c r="C19" i="70"/>
  <c r="F19" i="70" s="1"/>
  <c r="C20" i="67"/>
  <c r="F20" i="67" s="1"/>
  <c r="G17" i="60"/>
  <c r="C21" i="61"/>
  <c r="F21" i="61" s="1"/>
  <c r="C22" i="62"/>
  <c r="F22" i="62" s="1"/>
  <c r="C22" i="18"/>
  <c r="F22" i="18" s="1"/>
  <c r="C23" i="20"/>
  <c r="F23" i="20" s="1"/>
  <c r="C24" i="67"/>
  <c r="F24" i="67" s="1"/>
  <c r="C24" i="62"/>
  <c r="F24" i="62" s="1"/>
  <c r="C24" i="17"/>
  <c r="F24" i="17" s="1"/>
  <c r="C18" i="1"/>
  <c r="F18" i="1" s="1"/>
  <c r="C21" i="2"/>
  <c r="F21" i="2" s="1"/>
  <c r="C22" i="2"/>
  <c r="F22" i="2" s="1"/>
  <c r="C24" i="58"/>
  <c r="F24" i="58" s="1"/>
  <c r="C20" i="70"/>
  <c r="F20" i="70" s="1"/>
  <c r="C21" i="63"/>
  <c r="F21" i="63" s="1"/>
  <c r="C22" i="20"/>
  <c r="F22" i="20" s="1"/>
  <c r="C23" i="63"/>
  <c r="F23" i="63" s="1"/>
  <c r="C24" i="16"/>
  <c r="F24" i="16" s="1"/>
  <c r="C24" i="1"/>
  <c r="F24" i="1" s="1"/>
  <c r="C20" i="66"/>
  <c r="F20" i="66" s="1"/>
  <c r="C19" i="64"/>
  <c r="F19" i="64" s="1"/>
  <c r="C21" i="60"/>
  <c r="F21" i="60" s="1"/>
  <c r="C22" i="65"/>
  <c r="F22" i="65" s="1"/>
  <c r="C23" i="70"/>
  <c r="F23" i="70" s="1"/>
  <c r="C23" i="61"/>
  <c r="F23" i="61" s="1"/>
  <c r="C23" i="16"/>
  <c r="F23" i="16" s="1"/>
  <c r="C24" i="61"/>
  <c r="F24" i="61" s="1"/>
  <c r="C24" i="14"/>
  <c r="F24" i="14" s="1"/>
  <c r="C18" i="64"/>
  <c r="F18" i="64" s="1"/>
  <c r="C23" i="58"/>
  <c r="F23" i="58" s="1"/>
  <c r="D15" i="59"/>
  <c r="H11" i="67"/>
  <c r="H11" i="69"/>
  <c r="G12" i="69"/>
  <c r="E16" i="70"/>
  <c r="C16" i="70" s="1"/>
  <c r="F16" i="70" s="1"/>
  <c r="E16" i="69"/>
  <c r="C16" i="69" s="1"/>
  <c r="F16" i="69" s="1"/>
  <c r="A4" i="20"/>
  <c r="A4" i="67"/>
  <c r="A4" i="17"/>
  <c r="A4" i="18"/>
  <c r="A4" i="64"/>
  <c r="A4" i="63"/>
  <c r="A4" i="19"/>
  <c r="A4" i="14"/>
  <c r="A4" i="60"/>
  <c r="A4" i="15"/>
  <c r="A4" i="16"/>
  <c r="A4" i="69"/>
  <c r="A4" i="62"/>
  <c r="A4" i="66"/>
  <c r="A4" i="65"/>
  <c r="A4" i="70"/>
  <c r="A4" i="2"/>
  <c r="A4" i="1"/>
  <c r="A4" i="61"/>
  <c r="A4" i="58"/>
  <c r="G12" i="14"/>
  <c r="H11" i="14"/>
  <c r="I11" i="14" s="1"/>
  <c r="A2" i="62"/>
  <c r="A2" i="61"/>
  <c r="A2" i="63"/>
  <c r="A2" i="16"/>
  <c r="A2" i="64"/>
  <c r="A2" i="2"/>
  <c r="A2" i="58" s="1"/>
  <c r="A2" i="17"/>
  <c r="A2" i="18"/>
  <c r="A2" i="65"/>
  <c r="A2" i="67"/>
  <c r="A2" i="69"/>
  <c r="A2" i="14"/>
  <c r="A2" i="19"/>
  <c r="A2" i="20" s="1"/>
  <c r="A2" i="66"/>
  <c r="A2" i="15"/>
  <c r="A2" i="70"/>
  <c r="A2" i="60"/>
  <c r="A7" i="15"/>
  <c r="A7" i="19"/>
  <c r="A7" i="60"/>
  <c r="A7" i="70"/>
  <c r="A7" i="16"/>
  <c r="A7" i="1"/>
  <c r="A7" i="64"/>
  <c r="A7" i="67"/>
  <c r="A7" i="14"/>
  <c r="A7" i="63"/>
  <c r="A7" i="61"/>
  <c r="A7" i="58"/>
  <c r="A7" i="20"/>
  <c r="A7" i="66"/>
  <c r="A7" i="62"/>
  <c r="A7" i="69"/>
  <c r="A7" i="18"/>
  <c r="A7" i="65"/>
  <c r="A7" i="2"/>
  <c r="A7" i="17"/>
  <c r="H11" i="60"/>
  <c r="G12" i="60"/>
  <c r="G12" i="16"/>
  <c r="H11" i="16"/>
  <c r="I11" i="16" s="1"/>
  <c r="C18" i="67"/>
  <c r="F18" i="67" s="1"/>
  <c r="H11" i="66"/>
  <c r="E15" i="69"/>
  <c r="C15" i="69" s="1"/>
  <c r="F15" i="69" s="1"/>
  <c r="E15" i="70"/>
  <c r="C15" i="70" s="1"/>
  <c r="F15" i="70" s="1"/>
  <c r="A6" i="2"/>
  <c r="A6" i="58"/>
  <c r="A6" i="61"/>
  <c r="A6" i="17"/>
  <c r="A6" i="19"/>
  <c r="A6" i="60"/>
  <c r="A6" i="69"/>
  <c r="A6" i="67"/>
  <c r="A6" i="16"/>
  <c r="A6" i="70"/>
  <c r="A6" i="65"/>
  <c r="A6" i="15"/>
  <c r="A6" i="64"/>
  <c r="A6" i="63"/>
  <c r="A6" i="14"/>
  <c r="A6" i="18"/>
  <c r="A6" i="62"/>
  <c r="A6" i="66"/>
  <c r="A6" i="20"/>
  <c r="G12" i="1" l="1"/>
  <c r="G12" i="58"/>
  <c r="G12" i="70"/>
  <c r="G12" i="18"/>
  <c r="G12" i="62"/>
  <c r="G12" i="20"/>
  <c r="G12" i="66"/>
  <c r="G12" i="19"/>
  <c r="G12" i="64"/>
  <c r="H11" i="19"/>
  <c r="I11" i="19" s="1"/>
  <c r="H11" i="64"/>
  <c r="E17" i="70"/>
  <c r="C17" i="70" s="1"/>
  <c r="F17" i="70" s="1"/>
  <c r="E17" i="69"/>
  <c r="C17" i="69" s="1"/>
  <c r="F17" i="69" s="1"/>
  <c r="G12" i="61"/>
  <c r="H11" i="20"/>
  <c r="I11" i="20" s="1"/>
  <c r="G12" i="2"/>
  <c r="H11" i="17"/>
  <c r="I11" i="17" s="1"/>
  <c r="G12" i="17"/>
  <c r="G12" i="65"/>
  <c r="H11" i="65"/>
</calcChain>
</file>

<file path=xl/comments1.xml><?xml version="1.0" encoding="utf-8"?>
<comments xmlns="http://schemas.openxmlformats.org/spreadsheetml/2006/main">
  <authors>
    <author>pelopez</author>
  </authors>
  <commentList>
    <comment ref="D4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ESCRIBA EL Nº DEL PROCESO
</t>
        </r>
      </text>
    </comment>
  </commentList>
</comments>
</file>

<file path=xl/comments10.xml><?xml version="1.0" encoding="utf-8"?>
<comments xmlns="http://schemas.openxmlformats.org/spreadsheetml/2006/main">
  <authors>
    <author>pelopez</author>
  </authors>
  <commentList>
    <comment ref="C9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INGRESE LA HORA EN QUE COMIENZA EL LANCE : (Control_Mayuscula_:)</t>
        </r>
      </text>
    </comment>
  </commentList>
</comments>
</file>

<file path=xl/comments11.xml><?xml version="1.0" encoding="utf-8"?>
<comments xmlns="http://schemas.openxmlformats.org/spreadsheetml/2006/main">
  <authors>
    <author>pelopez</author>
  </authors>
  <commentList>
    <comment ref="C9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INGRESE LA HORA EN QUE COMIENZA EL LANCE : (Control_Mayuscula_:)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12.xml><?xml version="1.0" encoding="utf-8"?>
<comments xmlns="http://schemas.openxmlformats.org/spreadsheetml/2006/main">
  <authors>
    <author>pelopez</author>
  </authors>
  <commentList>
    <comment ref="C9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INGRESE LA HORA EN QUE COMIENZA EL LANCE : (Control_Mayuscula_:)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13.xml><?xml version="1.0" encoding="utf-8"?>
<comments xmlns="http://schemas.openxmlformats.org/spreadsheetml/2006/main">
  <authors>
    <author>pelopez</author>
  </authors>
  <commentList>
    <comment ref="C9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INGRESE LA HORA EN QUE COMIENZA EL LANCE : (Control_Mayuscula_:)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14.xml><?xml version="1.0" encoding="utf-8"?>
<comments xmlns="http://schemas.openxmlformats.org/spreadsheetml/2006/main">
  <authors>
    <author>pelopez</author>
  </authors>
  <commentList>
    <comment ref="C9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INGRESE LA HORA EN QUE COMIENZA EL LANCE : (Control_Mayuscula_:)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15.xml><?xml version="1.0" encoding="utf-8"?>
<comments xmlns="http://schemas.openxmlformats.org/spreadsheetml/2006/main">
  <authors>
    <author>pelopez</author>
  </authors>
  <commentList>
    <comment ref="C9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INGRESE LA HORA EN QUE COMIENZA EL LANCE : (Control_Mayuscula_:)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16.xml><?xml version="1.0" encoding="utf-8"?>
<comments xmlns="http://schemas.openxmlformats.org/spreadsheetml/2006/main">
  <authors>
    <author>pelopez</author>
  </authors>
  <commentList>
    <comment ref="C9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INGRESE LA HORA EN QUE COMIENZA EL LANCE : (Control_Mayuscula_:)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17.xml><?xml version="1.0" encoding="utf-8"?>
<comments xmlns="http://schemas.openxmlformats.org/spreadsheetml/2006/main">
  <authors>
    <author>pelopez</author>
  </authors>
  <commentList>
    <comment ref="C9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INGRESE LA HORA EN QUE COMIENZA EL LANCE : (Control_Mayuscula_:)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18.xml><?xml version="1.0" encoding="utf-8"?>
<comments xmlns="http://schemas.openxmlformats.org/spreadsheetml/2006/main">
  <authors>
    <author>pelopez</author>
  </authors>
  <commentList>
    <comment ref="C9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INGRESE LA HORA EN QUE COMIENZA EL LANCE : (Control_Mayuscula_:)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19.xml><?xml version="1.0" encoding="utf-8"?>
<comments xmlns="http://schemas.openxmlformats.org/spreadsheetml/2006/main">
  <authors>
    <author>pelopez</author>
  </authors>
  <commentLis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2.xml><?xml version="1.0" encoding="utf-8"?>
<comments xmlns="http://schemas.openxmlformats.org/spreadsheetml/2006/main">
  <authors>
    <author>pelopez</author>
  </authors>
  <commentList>
    <comment ref="D4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ESCRIBA EL Nº DEL PROCESO
</t>
        </r>
      </text>
    </comment>
  </commentList>
</comments>
</file>

<file path=xl/comments20.xml><?xml version="1.0" encoding="utf-8"?>
<comments xmlns="http://schemas.openxmlformats.org/spreadsheetml/2006/main">
  <authors>
    <author>pelopez</author>
  </authors>
  <commentLis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21.xml><?xml version="1.0" encoding="utf-8"?>
<comments xmlns="http://schemas.openxmlformats.org/spreadsheetml/2006/main">
  <authors>
    <author>pelopez</author>
  </authors>
  <commentLis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22.xml><?xml version="1.0" encoding="utf-8"?>
<comments xmlns="http://schemas.openxmlformats.org/spreadsheetml/2006/main">
  <authors>
    <author>pelopez</author>
  </authors>
  <commentLis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3.xml><?xml version="1.0" encoding="utf-8"?>
<comments xmlns="http://schemas.openxmlformats.org/spreadsheetml/2006/main">
  <authors>
    <author>Pablo Edison Lopez Buritica</author>
    <author>pelopez</author>
    <author>Pablo Edison López Buritica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Pablo Edison Lopez Buritica: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Escriba de arriba hacia abajo la contraseña de los proponentes QUE PRESENTARON PROPUESTA dejando en blanco el resto de casillas</t>
        </r>
      </text>
    </comment>
    <comment ref="C26" authorId="1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DEL PRESUPUESTO, sin signos
</t>
        </r>
      </text>
    </comment>
    <comment ref="E26" authorId="2" shapeId="0">
      <text>
        <r>
          <rPr>
            <b/>
            <sz val="8"/>
            <color indexed="81"/>
            <rFont val="Tahoma"/>
            <family val="2"/>
          </rPr>
          <t>Pablo Edison López Buritica:</t>
        </r>
        <r>
          <rPr>
            <sz val="8"/>
            <color indexed="81"/>
            <rFont val="Tahoma"/>
            <family val="2"/>
          </rPr>
          <t xml:space="preserve">
ESCRIBA EL NUMERO DEL GRUPO</t>
        </r>
      </text>
    </comment>
  </commentList>
</comments>
</file>

<file path=xl/comments4.xml><?xml version="1.0" encoding="utf-8"?>
<comments xmlns="http://schemas.openxmlformats.org/spreadsheetml/2006/main">
  <authors>
    <author>pelopez</author>
  </authors>
  <commentLis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  <comment ref="C27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Con Relacion al Presupuesto</t>
        </r>
      </text>
    </comment>
  </commentList>
</comments>
</file>

<file path=xl/comments5.xml><?xml version="1.0" encoding="utf-8"?>
<comments xmlns="http://schemas.openxmlformats.org/spreadsheetml/2006/main">
  <authors>
    <author>pelopez</author>
  </authors>
  <commentLis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  <comment ref="C27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Con Relacion al Presupuesto</t>
        </r>
      </text>
    </comment>
  </commentList>
</comments>
</file>

<file path=xl/comments6.xml><?xml version="1.0" encoding="utf-8"?>
<comments xmlns="http://schemas.openxmlformats.org/spreadsheetml/2006/main">
  <authors>
    <author>pelopez</author>
  </authors>
  <commentLis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  <comment ref="C27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Con Relacion al Presupuesto</t>
        </r>
      </text>
    </comment>
  </commentList>
</comments>
</file>

<file path=xl/comments7.xml><?xml version="1.0" encoding="utf-8"?>
<comments xmlns="http://schemas.openxmlformats.org/spreadsheetml/2006/main">
  <authors>
    <author>pelopez</author>
  </authors>
  <commentLis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  <comment ref="C27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Con Relacion al Presupuesto</t>
        </r>
      </text>
    </comment>
  </commentList>
</comments>
</file>

<file path=xl/comments8.xml><?xml version="1.0" encoding="utf-8"?>
<comments xmlns="http://schemas.openxmlformats.org/spreadsheetml/2006/main">
  <authors>
    <author>pelopez</author>
  </authors>
  <commentLis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comments9.xml><?xml version="1.0" encoding="utf-8"?>
<comments xmlns="http://schemas.openxmlformats.org/spreadsheetml/2006/main">
  <authors>
    <author>pelopez</author>
  </authors>
  <commentList>
    <comment ref="C9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INGRESE LA HORA EN QUE COMIENZA EL LANCE : (Control_Mayuscula_:)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pelopez:</t>
        </r>
        <r>
          <rPr>
            <sz val="8"/>
            <color indexed="81"/>
            <rFont val="Tahoma"/>
            <family val="2"/>
          </rPr>
          <t xml:space="preserve">
VALOR DE LA PROPUESTA EN ESTE LANCE, SIN PUNTOS NI SIGNOS
</t>
        </r>
      </text>
    </comment>
  </commentList>
</comments>
</file>

<file path=xl/sharedStrings.xml><?xml version="1.0" encoding="utf-8"?>
<sst xmlns="http://schemas.openxmlformats.org/spreadsheetml/2006/main" count="347" uniqueCount="72">
  <si>
    <t>PRECIO BASE:</t>
  </si>
  <si>
    <t xml:space="preserve"> PROPUESTA</t>
  </si>
  <si>
    <t>MEJOR OFERTA:</t>
  </si>
  <si>
    <t>VALOR OFERTA</t>
  </si>
  <si>
    <t>VALOR LANCE</t>
  </si>
  <si>
    <t>MARGEN MINIMO DE MEJORA:</t>
  </si>
  <si>
    <t>LANCE CORRECTO</t>
  </si>
  <si>
    <t>Hora de inicio:</t>
  </si>
  <si>
    <t xml:space="preserve">LANCE No. </t>
  </si>
  <si>
    <t>Porcentaje Descontado</t>
  </si>
  <si>
    <r>
      <t>%</t>
    </r>
    <r>
      <rPr>
        <b/>
        <sz val="11"/>
        <rFont val="Arial"/>
        <family val="2"/>
      </rPr>
      <t xml:space="preserve"> Descontado Acumulado</t>
    </r>
  </si>
  <si>
    <t>OFERTA VALIDA?</t>
  </si>
  <si>
    <t xml:space="preserve"> PROPONENTE</t>
  </si>
  <si>
    <t>PRESUPUESTO:</t>
  </si>
  <si>
    <t>OBSERVACIONES</t>
  </si>
  <si>
    <t>MARGEN MINIMO DE MEJORA</t>
  </si>
  <si>
    <t>SECRETARIA DE DESARROLLO ADMINISTRATIVO                                                        25</t>
  </si>
  <si>
    <t>PPTO</t>
  </si>
  <si>
    <t>OBJETO</t>
  </si>
  <si>
    <t>TOTAL</t>
  </si>
  <si>
    <t>GRUPOS</t>
  </si>
  <si>
    <t>PROCESO Nº</t>
  </si>
  <si>
    <t>ESCRIBA X SI ESTA INHABILITADO</t>
  </si>
  <si>
    <t>PROPONENTE</t>
  </si>
  <si>
    <t>PROCEDIMIENTO DE SUBASTA INVERSA PRESENCIAL</t>
  </si>
  <si>
    <t>____</t>
  </si>
  <si>
    <t>PROPONENTE: ___ (CONTRASEÑA)</t>
  </si>
  <si>
    <t>DESCRIPCIÓN DE VALORES</t>
  </si>
  <si>
    <t>VALORES</t>
  </si>
  <si>
    <t>$</t>
  </si>
  <si>
    <t>NOMBRE DEL REPRESENTANTE LEGAL Y/O APODERADO</t>
  </si>
  <si>
    <t>C.C. Nº__________________________</t>
  </si>
  <si>
    <t>FIRMA</t>
  </si>
  <si>
    <t>SECCION A:</t>
  </si>
  <si>
    <t>SECCION B:</t>
  </si>
  <si>
    <t>Manifiesto de manera clara que no presentaré lance de mejora de precio, de tal forma que no haré mas ofertas</t>
  </si>
  <si>
    <t>GRUPO Nº</t>
  </si>
  <si>
    <t>LANCE No.</t>
  </si>
  <si>
    <t>RAZÓN SOCIAL:____________________________________________________________</t>
  </si>
  <si>
    <t>NOTA: ESTA APLICACIÓN SOLO ES VALIDA HASTA EL 31 DE DICIEMBRE DE 2010</t>
  </si>
  <si>
    <r>
      <t>SECRETARIA DE DESARROLLO ADMINISTRATIVO</t>
    </r>
    <r>
      <rPr>
        <b/>
        <sz val="11"/>
        <rFont val="Arial"/>
        <family val="2"/>
      </rPr>
      <t xml:space="preserve">                  </t>
    </r>
    <r>
      <rPr>
        <b/>
        <sz val="9"/>
        <rFont val="Arial"/>
        <family val="2"/>
      </rPr>
      <t>Gestión de Activos y Recursos Físicos</t>
    </r>
    <r>
      <rPr>
        <b/>
        <sz val="11"/>
        <rFont val="Arial"/>
        <family val="2"/>
      </rPr>
      <t xml:space="preserve">                 </t>
    </r>
    <r>
      <rPr>
        <b/>
        <sz val="10"/>
        <rFont val="Arial"/>
        <family val="2"/>
      </rPr>
      <t>25</t>
    </r>
  </si>
  <si>
    <t>SOLO ESCRIBA EN LA PARTE SOMBREADA</t>
  </si>
  <si>
    <t>% Descontado Acumulado</t>
  </si>
  <si>
    <t>VALOR DEL IVA</t>
  </si>
  <si>
    <t>SECN_A</t>
  </si>
  <si>
    <r>
      <t xml:space="preserve">OFERTA INICIAL DE PRECIOS         </t>
    </r>
    <r>
      <rPr>
        <b/>
        <sz val="14"/>
        <color indexed="9"/>
        <rFont val="Arial"/>
        <family val="2"/>
      </rPr>
      <t xml:space="preserve"> . </t>
    </r>
    <r>
      <rPr>
        <b/>
        <sz val="14"/>
        <rFont val="Arial"/>
        <family val="2"/>
      </rPr>
      <t xml:space="preserve">      </t>
    </r>
  </si>
  <si>
    <t>SECNA_</t>
  </si>
  <si>
    <t>software, partes y repuestos para la plataforma de tecnología de</t>
  </si>
  <si>
    <t>información y comunicaciones de las diferentes dependencias de la</t>
  </si>
  <si>
    <t>Administración Central</t>
  </si>
  <si>
    <t>GRUPO      Nº  _________</t>
  </si>
  <si>
    <t>TOTAL ( VALOR DE LA PROPUESTA ANTES DE IVA)</t>
  </si>
  <si>
    <t>TOTAL ( VALOR DE LA PROPUESTA INCLUIDO IVA)</t>
  </si>
  <si>
    <t>40543+100</t>
  </si>
  <si>
    <t>DEPENDENCIAS DE LA ADMINISTRACION CENTRAL”</t>
  </si>
  <si>
    <t>CONTRATACION POR SELECCIÓN ABREVIADA  SUBASTA INVERSA PRESENCIAL PROCESO Nº.</t>
  </si>
  <si>
    <t>DIFERENTES DEPENDENCIAS DE LA ADMINISTRACION CENTRAL”.</t>
  </si>
  <si>
    <t>“SUMINISTRO, RECARGA Y REMANUFACTURA DE CARTUCHOS Y TONNERS"</t>
  </si>
  <si>
    <t>B</t>
  </si>
  <si>
    <t>A</t>
  </si>
  <si>
    <t>PROPUESTA</t>
  </si>
  <si>
    <t>PROPUESTA LANCE ANTERIOR</t>
  </si>
  <si>
    <t>MARGEN MÍNIMO DE MEJORA</t>
  </si>
  <si>
    <t>SI</t>
  </si>
  <si>
    <t xml:space="preserve">2:19  P.M. </t>
  </si>
  <si>
    <t xml:space="preserve">Miercoles, 6 de Marzo de 2019 , 9:05 a.m.  </t>
  </si>
  <si>
    <t>029 de 2019</t>
  </si>
  <si>
    <t>Renovación de software antimalware para los equipos de cómputo, servidores y demás elementos informáticos de propiedad del Municipio de Pereira, con su respectiva instalación, soporte y mantenimiento</t>
  </si>
  <si>
    <t xml:space="preserve">Oferta 2 Smarty Colombia S.A.S </t>
  </si>
  <si>
    <t xml:space="preserve">Oferta 1  La Computienda S.A.S </t>
  </si>
  <si>
    <t>029 DE 2019</t>
  </si>
  <si>
    <t>FECHA :        6 de marzo de 2019,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</si>
</sst>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.00\ _€_-;\-* #,##0.00\ _€_-;_-* &quot;-&quot;??\ _€_-;_-@_-"/>
    <numFmt numFmtId="165" formatCode="_ &quot;$&quot;\ * #,##0.00_ ;_ &quot;$&quot;\ * \-#,##0.00_ ;_ &quot;$&quot;\ * &quot;-&quot;??_ ;_ @_ "/>
    <numFmt numFmtId="166" formatCode="_-* #,##0\ _€_-;\-* #,##0\ _€_-;_-* &quot;-&quot;??\ _€_-;_-@_-"/>
    <numFmt numFmtId="167" formatCode="0.0%"/>
    <numFmt numFmtId="168" formatCode="[$$-240A]\ #,##0"/>
    <numFmt numFmtId="169" formatCode="[$$-240A]\ #,##0.00"/>
    <numFmt numFmtId="170" formatCode="&quot;$&quot;\ #,##0.00"/>
    <numFmt numFmtId="171" formatCode="[$-F800]dddd\,\ mmmm\ dd\,\ yyyy"/>
    <numFmt numFmtId="172" formatCode="_ &quot;$&quot;\ * #,##0_ ;_ &quot;$&quot;\ * \-#,##0_ ;_ &quot;$&quot;\ * &quot;-&quot;??_ ;_ @_ "/>
  </numFmts>
  <fonts count="59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sz val="11"/>
      <color indexed="9"/>
      <name val="Arial"/>
      <family val="2"/>
    </font>
    <font>
      <b/>
      <sz val="14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4"/>
      <color indexed="81"/>
      <name val="Tahoma"/>
      <family val="2"/>
    </font>
    <font>
      <b/>
      <sz val="16"/>
      <color indexed="10"/>
      <name val="Arial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 Narrow"/>
      <family val="2"/>
    </font>
    <font>
      <b/>
      <sz val="10"/>
      <name val="Arial Narrow"/>
      <family val="2"/>
    </font>
    <font>
      <sz val="10"/>
      <name val="Verdana"/>
      <family val="2"/>
    </font>
    <font>
      <b/>
      <sz val="10"/>
      <color indexed="8"/>
      <name val="Verdana"/>
      <family val="2"/>
    </font>
    <font>
      <sz val="10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1"/>
      <name val="Verdana"/>
      <family val="2"/>
    </font>
    <font>
      <b/>
      <i/>
      <sz val="18"/>
      <name val="Verdana"/>
      <family val="2"/>
    </font>
    <font>
      <sz val="9"/>
      <name val="Arial"/>
      <family val="2"/>
    </font>
    <font>
      <sz val="12"/>
      <name val="Times New Roman"/>
      <family val="1"/>
    </font>
    <font>
      <sz val="14"/>
      <color indexed="9"/>
      <name val="Arial"/>
      <family val="2"/>
    </font>
    <font>
      <b/>
      <sz val="26"/>
      <name val="Arial"/>
      <family val="2"/>
    </font>
    <font>
      <b/>
      <i/>
      <sz val="11"/>
      <name val="Arial"/>
      <family val="2"/>
    </font>
    <font>
      <b/>
      <sz val="14"/>
      <color indexed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indexed="11"/>
      <name val="Arial"/>
      <family val="2"/>
    </font>
    <font>
      <b/>
      <sz val="20"/>
      <color indexed="17"/>
      <name val="Arial"/>
      <family val="2"/>
    </font>
    <font>
      <b/>
      <sz val="11"/>
      <color indexed="17"/>
      <name val="Arial"/>
      <family val="2"/>
    </font>
    <font>
      <b/>
      <sz val="12"/>
      <color indexed="17"/>
      <name val="Arial"/>
      <family val="2"/>
    </font>
    <font>
      <b/>
      <sz val="13"/>
      <name val="Arial"/>
      <family val="2"/>
    </font>
    <font>
      <b/>
      <sz val="11"/>
      <color indexed="60"/>
      <name val="Arial"/>
      <family val="2"/>
    </font>
    <font>
      <b/>
      <sz val="16"/>
      <color indexed="17"/>
      <name val="Arial"/>
      <family val="2"/>
    </font>
    <font>
      <b/>
      <sz val="14"/>
      <color indexed="13"/>
      <name val="Arial"/>
      <family val="2"/>
    </font>
    <font>
      <b/>
      <sz val="14"/>
      <color indexed="9"/>
      <name val="Arial"/>
      <family val="2"/>
    </font>
    <font>
      <sz val="14"/>
      <color indexed="9"/>
      <name val="Arial"/>
      <family val="2"/>
    </font>
    <font>
      <b/>
      <sz val="8"/>
      <color indexed="9"/>
      <name val="Lucida Sans Unicode"/>
      <family val="2"/>
    </font>
    <font>
      <b/>
      <sz val="11.5"/>
      <name val="Arial"/>
      <family val="2"/>
    </font>
    <font>
      <b/>
      <sz val="16"/>
      <color indexed="60"/>
      <name val="Arial"/>
      <family val="2"/>
    </font>
    <font>
      <sz val="10"/>
      <color indexed="9"/>
      <name val="Arial"/>
      <family val="2"/>
    </font>
    <font>
      <sz val="9"/>
      <color indexed="9"/>
      <name val="Arial"/>
      <family val="2"/>
    </font>
    <font>
      <b/>
      <sz val="12"/>
      <name val="Arial Narrow"/>
      <family val="2"/>
    </font>
    <font>
      <sz val="13"/>
      <name val="Arial Narrow"/>
      <family val="2"/>
    </font>
    <font>
      <b/>
      <sz val="10"/>
      <name val="Verdana"/>
      <family val="2"/>
    </font>
    <font>
      <b/>
      <sz val="24"/>
      <color indexed="17"/>
      <name val="Arial"/>
      <family val="2"/>
    </font>
    <font>
      <b/>
      <sz val="11.5"/>
      <color indexed="9"/>
      <name val="Arial"/>
      <family val="2"/>
    </font>
    <font>
      <b/>
      <sz val="14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3">
    <xf numFmtId="0" fontId="0" fillId="0" borderId="0" xfId="0"/>
    <xf numFmtId="0" fontId="4" fillId="0" borderId="0" xfId="0" applyFont="1" applyFill="1" applyProtection="1">
      <protection locked="0"/>
    </xf>
    <xf numFmtId="0" fontId="5" fillId="0" borderId="0" xfId="0" applyFont="1" applyFill="1" applyProtection="1">
      <protection locked="0"/>
    </xf>
    <xf numFmtId="0" fontId="4" fillId="0" borderId="0" xfId="0" applyFont="1" applyFill="1" applyBorder="1" applyAlignment="1" applyProtection="1">
      <protection locked="0"/>
    </xf>
    <xf numFmtId="0" fontId="8" fillId="0" borderId="0" xfId="0" applyFont="1" applyBorder="1" applyAlignment="1" applyProtection="1">
      <alignment vertical="center" wrapText="1"/>
      <protection locked="0"/>
    </xf>
    <xf numFmtId="0" fontId="19" fillId="0" borderId="0" xfId="0" applyFont="1" applyBorder="1" applyProtection="1"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19" fillId="0" borderId="0" xfId="0" applyFont="1" applyFill="1" applyBorder="1" applyProtection="1">
      <protection locked="0"/>
    </xf>
    <xf numFmtId="0" fontId="24" fillId="0" borderId="0" xfId="0" applyFont="1" applyBorder="1" applyProtection="1">
      <protection locked="0"/>
    </xf>
    <xf numFmtId="0" fontId="2" fillId="0" borderId="0" xfId="0" applyFont="1" applyFill="1" applyProtection="1">
      <protection locked="0"/>
    </xf>
    <xf numFmtId="0" fontId="11" fillId="0" borderId="0" xfId="0" applyFont="1" applyFill="1" applyBorder="1" applyAlignment="1" applyProtection="1">
      <protection locked="0"/>
    </xf>
    <xf numFmtId="168" fontId="2" fillId="0" borderId="0" xfId="1" applyNumberFormat="1" applyFont="1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1" applyNumberFormat="1" applyFont="1" applyFill="1" applyProtection="1">
      <protection locked="0"/>
    </xf>
    <xf numFmtId="0" fontId="17" fillId="0" borderId="0" xfId="0" applyFont="1" applyFill="1" applyProtection="1">
      <protection locked="0"/>
    </xf>
    <xf numFmtId="168" fontId="17" fillId="0" borderId="0" xfId="1" applyNumberFormat="1" applyFont="1" applyFill="1" applyProtection="1">
      <protection locked="0"/>
    </xf>
    <xf numFmtId="0" fontId="26" fillId="0" borderId="0" xfId="0" applyFont="1" applyFill="1" applyAlignment="1" applyProtection="1">
      <alignment horizontal="center"/>
      <protection locked="0"/>
    </xf>
    <xf numFmtId="0" fontId="30" fillId="0" borderId="0" xfId="0" applyFont="1"/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0" fillId="2" borderId="0" xfId="0" applyFill="1" applyBorder="1" applyProtection="1">
      <protection hidden="1"/>
    </xf>
    <xf numFmtId="0" fontId="30" fillId="0" borderId="0" xfId="0" applyFont="1" applyProtection="1">
      <protection hidden="1"/>
    </xf>
    <xf numFmtId="0" fontId="30" fillId="2" borderId="0" xfId="0" applyFont="1" applyFill="1" applyProtection="1">
      <protection hidden="1"/>
    </xf>
    <xf numFmtId="0" fontId="5" fillId="2" borderId="0" xfId="0" applyFont="1" applyFill="1" applyBorder="1" applyAlignment="1" applyProtection="1">
      <alignment horizontal="left"/>
      <protection hidden="1"/>
    </xf>
    <xf numFmtId="0" fontId="5" fillId="2" borderId="0" xfId="0" applyFont="1" applyFill="1" applyBorder="1" applyAlignment="1" applyProtection="1">
      <protection hidden="1"/>
    </xf>
    <xf numFmtId="0" fontId="0" fillId="2" borderId="1" xfId="0" applyFill="1" applyBorder="1" applyProtection="1">
      <protection hidden="1"/>
    </xf>
    <xf numFmtId="0" fontId="5" fillId="2" borderId="2" xfId="0" applyFont="1" applyFill="1" applyBorder="1" applyAlignment="1" applyProtection="1">
      <alignment horizontal="justify"/>
      <protection hidden="1"/>
    </xf>
    <xf numFmtId="0" fontId="30" fillId="2" borderId="0" xfId="0" applyFont="1" applyFill="1" applyBorder="1" applyProtection="1">
      <protection hidden="1"/>
    </xf>
    <xf numFmtId="0" fontId="0" fillId="2" borderId="3" xfId="0" applyFill="1" applyBorder="1" applyProtection="1">
      <protection hidden="1"/>
    </xf>
    <xf numFmtId="0" fontId="0" fillId="2" borderId="4" xfId="0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27" fillId="2" borderId="6" xfId="0" applyFont="1" applyFill="1" applyBorder="1" applyAlignment="1" applyProtection="1">
      <alignment vertical="top" wrapText="1"/>
      <protection hidden="1"/>
    </xf>
    <xf numFmtId="0" fontId="31" fillId="2" borderId="6" xfId="0" applyFont="1" applyFill="1" applyBorder="1" applyAlignment="1" applyProtection="1">
      <alignment horizontal="left" vertical="top" wrapText="1" indent="1"/>
      <protection hidden="1"/>
    </xf>
    <xf numFmtId="0" fontId="0" fillId="2" borderId="6" xfId="0" applyFill="1" applyBorder="1" applyProtection="1">
      <protection hidden="1"/>
    </xf>
    <xf numFmtId="0" fontId="0" fillId="0" borderId="0" xfId="0" applyBorder="1" applyProtection="1">
      <protection hidden="1"/>
    </xf>
    <xf numFmtId="0" fontId="11" fillId="0" borderId="0" xfId="0" applyFont="1" applyBorder="1" applyProtection="1">
      <protection locked="0"/>
    </xf>
    <xf numFmtId="0" fontId="18" fillId="0" borderId="0" xfId="0" applyFont="1" applyBorder="1" applyAlignment="1" applyProtection="1">
      <alignment horizontal="center"/>
      <protection locked="0"/>
    </xf>
    <xf numFmtId="171" fontId="18" fillId="0" borderId="7" xfId="0" applyNumberFormat="1" applyFont="1" applyFill="1" applyBorder="1" applyAlignment="1" applyProtection="1">
      <alignment horizontal="center"/>
      <protection locked="0"/>
    </xf>
    <xf numFmtId="0" fontId="18" fillId="0" borderId="7" xfId="0" applyFont="1" applyFill="1" applyBorder="1" applyAlignment="1" applyProtection="1">
      <alignment horizontal="center" vertical="center" wrapText="1"/>
      <protection locked="0"/>
    </xf>
    <xf numFmtId="165" fontId="5" fillId="0" borderId="0" xfId="2" applyFont="1" applyBorder="1" applyProtection="1">
      <protection locked="0"/>
    </xf>
    <xf numFmtId="167" fontId="35" fillId="0" borderId="8" xfId="3" applyNumberFormat="1" applyFont="1" applyFill="1" applyBorder="1" applyAlignment="1" applyProtection="1">
      <alignment horizontal="center" vertical="center"/>
      <protection locked="0"/>
    </xf>
    <xf numFmtId="0" fontId="19" fillId="3" borderId="9" xfId="0" applyFont="1" applyFill="1" applyBorder="1" applyProtection="1">
      <protection locked="0"/>
    </xf>
    <xf numFmtId="0" fontId="19" fillId="3" borderId="2" xfId="0" applyFont="1" applyFill="1" applyBorder="1" applyProtection="1">
      <protection locked="0"/>
    </xf>
    <xf numFmtId="0" fontId="8" fillId="3" borderId="2" xfId="0" applyFont="1" applyFill="1" applyBorder="1" applyAlignment="1" applyProtection="1">
      <alignment horizontal="center" wrapText="1"/>
      <protection locked="0"/>
    </xf>
    <xf numFmtId="0" fontId="8" fillId="3" borderId="2" xfId="0" applyFont="1" applyFill="1" applyBorder="1" applyAlignment="1" applyProtection="1">
      <alignment horizontal="center"/>
      <protection locked="0"/>
    </xf>
    <xf numFmtId="0" fontId="19" fillId="3" borderId="3" xfId="0" applyFont="1" applyFill="1" applyBorder="1" applyProtection="1">
      <protection locked="0"/>
    </xf>
    <xf numFmtId="0" fontId="19" fillId="3" borderId="10" xfId="0" applyFont="1" applyFill="1" applyBorder="1" applyProtection="1">
      <protection locked="0"/>
    </xf>
    <xf numFmtId="0" fontId="8" fillId="3" borderId="1" xfId="0" applyFont="1" applyFill="1" applyBorder="1" applyAlignment="1" applyProtection="1">
      <alignment vertical="center" wrapText="1"/>
      <protection locked="0"/>
    </xf>
    <xf numFmtId="0" fontId="8" fillId="3" borderId="1" xfId="0" applyFont="1" applyFill="1" applyBorder="1" applyAlignment="1" applyProtection="1">
      <alignment horizontal="center"/>
      <protection locked="0"/>
    </xf>
    <xf numFmtId="0" fontId="19" fillId="3" borderId="1" xfId="0" applyFont="1" applyFill="1" applyBorder="1" applyProtection="1">
      <protection locked="0"/>
    </xf>
    <xf numFmtId="0" fontId="20" fillId="3" borderId="1" xfId="0" applyFont="1" applyFill="1" applyBorder="1" applyAlignment="1" applyProtection="1">
      <alignment horizontal="center" vertical="center"/>
      <protection locked="0"/>
    </xf>
    <xf numFmtId="0" fontId="19" fillId="3" borderId="5" xfId="0" applyFont="1" applyFill="1" applyBorder="1" applyProtection="1">
      <protection locked="0"/>
    </xf>
    <xf numFmtId="0" fontId="19" fillId="3" borderId="6" xfId="0" applyFont="1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19" fillId="3" borderId="4" xfId="0" applyFont="1" applyFill="1" applyBorder="1" applyProtection="1">
      <protection locked="0"/>
    </xf>
    <xf numFmtId="0" fontId="26" fillId="2" borderId="6" xfId="0" applyFont="1" applyFill="1" applyBorder="1" applyAlignment="1" applyProtection="1">
      <alignment vertical="center" wrapText="1"/>
      <protection hidden="1"/>
    </xf>
    <xf numFmtId="0" fontId="27" fillId="2" borderId="9" xfId="0" applyFont="1" applyFill="1" applyBorder="1" applyAlignment="1" applyProtection="1">
      <alignment vertical="top" wrapText="1"/>
      <protection hidden="1"/>
    </xf>
    <xf numFmtId="0" fontId="5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 applyProtection="1">
      <protection locked="0"/>
    </xf>
    <xf numFmtId="0" fontId="18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25" fillId="0" borderId="0" xfId="0" applyFont="1" applyFill="1" applyAlignment="1" applyProtection="1">
      <alignment horizontal="center"/>
      <protection locked="0"/>
    </xf>
    <xf numFmtId="0" fontId="11" fillId="0" borderId="0" xfId="0" applyFont="1" applyFill="1" applyAlignment="1" applyProtection="1">
      <protection locked="0"/>
    </xf>
    <xf numFmtId="0" fontId="11" fillId="0" borderId="0" xfId="0" applyFont="1" applyFill="1" applyProtection="1">
      <protection locked="0"/>
    </xf>
    <xf numFmtId="0" fontId="5" fillId="2" borderId="0" xfId="0" applyFont="1" applyFill="1" applyProtection="1">
      <protection locked="0"/>
    </xf>
    <xf numFmtId="0" fontId="8" fillId="2" borderId="0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Protection="1">
      <protection locked="0"/>
    </xf>
    <xf numFmtId="0" fontId="11" fillId="2" borderId="0" xfId="0" applyFont="1" applyFill="1" applyBorder="1" applyAlignment="1" applyProtection="1">
      <protection locked="0"/>
    </xf>
    <xf numFmtId="0" fontId="26" fillId="2" borderId="0" xfId="0" applyFont="1" applyFill="1" applyAlignment="1" applyProtection="1">
      <alignment horizontal="center"/>
      <protection locked="0"/>
    </xf>
    <xf numFmtId="0" fontId="11" fillId="2" borderId="0" xfId="0" applyFont="1" applyFill="1" applyAlignment="1" applyProtection="1">
      <alignment horizontal="center"/>
      <protection locked="0"/>
    </xf>
    <xf numFmtId="168" fontId="2" fillId="2" borderId="0" xfId="1" applyNumberFormat="1" applyFont="1" applyFill="1" applyAlignment="1" applyProtection="1">
      <alignment shrinkToFit="1"/>
      <protection locked="0"/>
    </xf>
    <xf numFmtId="168" fontId="2" fillId="2" borderId="0" xfId="1" applyNumberFormat="1" applyFont="1" applyFill="1" applyProtection="1">
      <protection locked="0"/>
    </xf>
    <xf numFmtId="164" fontId="2" fillId="2" borderId="0" xfId="0" applyNumberFormat="1" applyFont="1" applyFill="1" applyProtection="1">
      <protection locked="0"/>
    </xf>
    <xf numFmtId="0" fontId="16" fillId="2" borderId="0" xfId="0" applyFont="1" applyFill="1" applyBorder="1" applyProtection="1">
      <protection locked="0"/>
    </xf>
    <xf numFmtId="0" fontId="16" fillId="2" borderId="0" xfId="0" applyFont="1" applyFill="1" applyProtection="1">
      <protection locked="0"/>
    </xf>
    <xf numFmtId="168" fontId="16" fillId="2" borderId="0" xfId="1" applyNumberFormat="1" applyFont="1" applyFill="1" applyProtection="1">
      <protection locked="0"/>
    </xf>
    <xf numFmtId="0" fontId="11" fillId="2" borderId="0" xfId="0" applyFont="1" applyFill="1" applyProtection="1">
      <protection locked="0"/>
    </xf>
    <xf numFmtId="170" fontId="4" fillId="4" borderId="11" xfId="0" applyNumberFormat="1" applyFont="1" applyFill="1" applyBorder="1" applyProtection="1">
      <protection locked="0"/>
    </xf>
    <xf numFmtId="0" fontId="5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4" fillId="2" borderId="13" xfId="0" applyFont="1" applyFill="1" applyBorder="1" applyAlignment="1" applyProtection="1">
      <alignment horizontal="center" vertical="center" wrapText="1"/>
      <protection hidden="1"/>
    </xf>
    <xf numFmtId="0" fontId="4" fillId="2" borderId="14" xfId="0" applyFont="1" applyFill="1" applyBorder="1" applyAlignment="1" applyProtection="1">
      <alignment horizontal="center" vertical="center" wrapText="1"/>
      <protection hidden="1"/>
    </xf>
    <xf numFmtId="0" fontId="4" fillId="2" borderId="13" xfId="0" applyFont="1" applyFill="1" applyBorder="1" applyAlignment="1" applyProtection="1">
      <alignment horizontal="center" vertical="center"/>
      <protection hidden="1"/>
    </xf>
    <xf numFmtId="169" fontId="15" fillId="2" borderId="15" xfId="0" applyNumberFormat="1" applyFont="1" applyFill="1" applyBorder="1" applyAlignment="1" applyProtection="1">
      <alignment horizontal="center" vertical="center"/>
      <protection hidden="1"/>
    </xf>
    <xf numFmtId="164" fontId="5" fillId="2" borderId="16" xfId="1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4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 applyBorder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left" vertical="center"/>
      <protection hidden="1"/>
    </xf>
    <xf numFmtId="170" fontId="4" fillId="4" borderId="13" xfId="0" applyNumberFormat="1" applyFont="1" applyFill="1" applyBorder="1" applyProtection="1">
      <protection locked="0"/>
    </xf>
    <xf numFmtId="0" fontId="5" fillId="2" borderId="12" xfId="0" applyFont="1" applyFill="1" applyBorder="1" applyAlignment="1" applyProtection="1">
      <alignment horizontal="center" vertical="center"/>
      <protection hidden="1"/>
    </xf>
    <xf numFmtId="0" fontId="4" fillId="2" borderId="17" xfId="0" applyFont="1" applyFill="1" applyBorder="1" applyAlignment="1" applyProtection="1">
      <alignment horizontal="left" vertical="center"/>
      <protection hidden="1"/>
    </xf>
    <xf numFmtId="167" fontId="4" fillId="2" borderId="12" xfId="3" applyNumberFormat="1" applyFont="1" applyFill="1" applyBorder="1" applyAlignment="1" applyProtection="1">
      <alignment horizontal="center" vertical="center"/>
      <protection hidden="1"/>
    </xf>
    <xf numFmtId="169" fontId="4" fillId="2" borderId="11" xfId="1" applyNumberFormat="1" applyFont="1" applyFill="1" applyBorder="1" applyAlignment="1" applyProtection="1">
      <alignment horizontal="right" vertical="center"/>
      <protection hidden="1"/>
    </xf>
    <xf numFmtId="168" fontId="6" fillId="2" borderId="0" xfId="1" applyNumberFormat="1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168" fontId="7" fillId="2" borderId="0" xfId="1" applyNumberFormat="1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11" fillId="4" borderId="0" xfId="0" applyFont="1" applyFill="1" applyBorder="1" applyProtection="1">
      <protection locked="0"/>
    </xf>
    <xf numFmtId="0" fontId="11" fillId="4" borderId="0" xfId="0" applyFont="1" applyFill="1" applyProtection="1">
      <protection locked="0"/>
    </xf>
    <xf numFmtId="0" fontId="11" fillId="4" borderId="0" xfId="0" applyFont="1" applyFill="1" applyBorder="1" applyAlignment="1" applyProtection="1">
      <alignment horizontal="left" vertical="center"/>
      <protection locked="0"/>
    </xf>
    <xf numFmtId="0" fontId="17" fillId="4" borderId="0" xfId="0" applyFont="1" applyFill="1" applyProtection="1">
      <protection locked="0"/>
    </xf>
    <xf numFmtId="0" fontId="2" fillId="4" borderId="0" xfId="0" applyFont="1" applyFill="1" applyBorder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Font="1" applyFill="1" applyBorder="1" applyAlignment="1" applyProtection="1">
      <alignment horizontal="left" vertical="center"/>
      <protection locked="0"/>
    </xf>
    <xf numFmtId="0" fontId="16" fillId="4" borderId="0" xfId="0" applyFont="1" applyFill="1" applyProtection="1">
      <protection locked="0"/>
    </xf>
    <xf numFmtId="169" fontId="39" fillId="2" borderId="11" xfId="1" applyNumberFormat="1" applyFont="1" applyFill="1" applyBorder="1" applyAlignment="1" applyProtection="1">
      <alignment horizontal="right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10" fontId="4" fillId="2" borderId="0" xfId="0" applyNumberFormat="1" applyFont="1" applyFill="1" applyBorder="1" applyAlignment="1" applyProtection="1">
      <alignment horizontal="center" vertical="center"/>
      <protection hidden="1"/>
    </xf>
    <xf numFmtId="164" fontId="40" fillId="2" borderId="0" xfId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 wrapText="1"/>
      <protection hidden="1"/>
    </xf>
    <xf numFmtId="169" fontId="38" fillId="2" borderId="0" xfId="0" applyNumberFormat="1" applyFont="1" applyFill="1" applyBorder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right" vertical="center"/>
      <protection hidden="1"/>
    </xf>
    <xf numFmtId="0" fontId="5" fillId="2" borderId="17" xfId="0" applyFont="1" applyFill="1" applyBorder="1" applyAlignment="1" applyProtection="1">
      <alignment horizontal="center" vertical="center"/>
      <protection hidden="1"/>
    </xf>
    <xf numFmtId="10" fontId="4" fillId="2" borderId="12" xfId="3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44" fillId="2" borderId="17" xfId="0" applyFont="1" applyFill="1" applyBorder="1" applyAlignment="1" applyProtection="1">
      <alignment horizontal="left" vertical="center"/>
      <protection hidden="1"/>
    </xf>
    <xf numFmtId="0" fontId="47" fillId="0" borderId="0" xfId="0" applyFont="1" applyBorder="1" applyProtection="1">
      <protection locked="0"/>
    </xf>
    <xf numFmtId="0" fontId="12" fillId="4" borderId="18" xfId="0" applyFont="1" applyFill="1" applyBorder="1" applyAlignment="1" applyProtection="1">
      <alignment horizontal="center" vertical="center" wrapText="1"/>
      <protection locked="0"/>
    </xf>
    <xf numFmtId="0" fontId="22" fillId="4" borderId="7" xfId="0" applyFont="1" applyFill="1" applyBorder="1" applyProtection="1">
      <protection locked="0"/>
    </xf>
    <xf numFmtId="0" fontId="35" fillId="4" borderId="19" xfId="0" applyFont="1" applyFill="1" applyBorder="1" applyAlignment="1" applyProtection="1">
      <alignment horizontal="center" vertical="center"/>
      <protection locked="0"/>
    </xf>
    <xf numFmtId="0" fontId="8" fillId="4" borderId="13" xfId="0" applyFont="1" applyFill="1" applyBorder="1" applyAlignment="1" applyProtection="1">
      <alignment horizontal="center" vertical="center" wrapText="1"/>
      <protection locked="0"/>
    </xf>
    <xf numFmtId="0" fontId="49" fillId="0" borderId="0" xfId="0" applyFont="1" applyProtection="1">
      <protection locked="0"/>
    </xf>
    <xf numFmtId="0" fontId="48" fillId="0" borderId="0" xfId="0" applyFont="1" applyAlignment="1" applyProtection="1">
      <protection locked="0"/>
    </xf>
    <xf numFmtId="0" fontId="0" fillId="0" borderId="0" xfId="0" applyProtection="1">
      <protection locked="0"/>
    </xf>
    <xf numFmtId="0" fontId="7" fillId="0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locked="0"/>
    </xf>
    <xf numFmtId="0" fontId="6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Protection="1">
      <protection locked="0"/>
    </xf>
    <xf numFmtId="0" fontId="4" fillId="2" borderId="0" xfId="0" applyFont="1" applyFill="1" applyBorder="1" applyAlignment="1" applyProtection="1">
      <alignment horizontal="center"/>
      <protection hidden="1"/>
    </xf>
    <xf numFmtId="0" fontId="46" fillId="0" borderId="0" xfId="0" applyFont="1" applyBorder="1" applyAlignment="1" applyProtection="1">
      <alignment vertical="center" wrapText="1"/>
      <protection locked="0"/>
    </xf>
    <xf numFmtId="0" fontId="12" fillId="0" borderId="14" xfId="0" applyFont="1" applyFill="1" applyBorder="1" applyAlignment="1" applyProtection="1">
      <alignment vertical="center" wrapText="1"/>
      <protection locked="0"/>
    </xf>
    <xf numFmtId="0" fontId="51" fillId="2" borderId="0" xfId="0" applyFont="1" applyFill="1" applyProtection="1">
      <protection hidden="1"/>
    </xf>
    <xf numFmtId="0" fontId="4" fillId="2" borderId="2" xfId="0" applyFont="1" applyFill="1" applyBorder="1" applyAlignment="1" applyProtection="1">
      <alignment horizontal="center"/>
      <protection hidden="1"/>
    </xf>
    <xf numFmtId="0" fontId="13" fillId="2" borderId="2" xfId="0" applyFont="1" applyFill="1" applyBorder="1" applyProtection="1">
      <protection hidden="1"/>
    </xf>
    <xf numFmtId="0" fontId="13" fillId="2" borderId="0" xfId="0" applyFont="1" applyFill="1" applyBorder="1" applyProtection="1">
      <protection hidden="1"/>
    </xf>
    <xf numFmtId="0" fontId="13" fillId="2" borderId="1" xfId="0" applyFont="1" applyFill="1" applyBorder="1" applyProtection="1">
      <protection hidden="1"/>
    </xf>
    <xf numFmtId="0" fontId="13" fillId="2" borderId="2" xfId="0" applyFont="1" applyFill="1" applyBorder="1" applyAlignment="1" applyProtection="1">
      <alignment horizontal="center"/>
      <protection hidden="1"/>
    </xf>
    <xf numFmtId="0" fontId="30" fillId="0" borderId="2" xfId="0" applyFont="1" applyBorder="1"/>
    <xf numFmtId="0" fontId="13" fillId="2" borderId="0" xfId="0" applyFont="1" applyFill="1" applyBorder="1" applyAlignment="1" applyProtection="1">
      <protection hidden="1"/>
    </xf>
    <xf numFmtId="0" fontId="13" fillId="2" borderId="1" xfId="0" applyFont="1" applyFill="1" applyBorder="1" applyAlignment="1" applyProtection="1">
      <protection hidden="1"/>
    </xf>
    <xf numFmtId="0" fontId="52" fillId="2" borderId="0" xfId="0" applyFont="1" applyFill="1" applyProtection="1">
      <protection hidden="1"/>
    </xf>
    <xf numFmtId="0" fontId="5" fillId="2" borderId="2" xfId="0" applyFont="1" applyFill="1" applyBorder="1" applyAlignment="1" applyProtection="1">
      <alignment horizontal="center"/>
      <protection hidden="1"/>
    </xf>
    <xf numFmtId="0" fontId="26" fillId="2" borderId="0" xfId="0" applyFont="1" applyFill="1" applyBorder="1" applyProtection="1">
      <protection hidden="1"/>
    </xf>
    <xf numFmtId="0" fontId="26" fillId="2" borderId="1" xfId="0" applyFont="1" applyFill="1" applyBorder="1" applyProtection="1">
      <protection hidden="1"/>
    </xf>
    <xf numFmtId="0" fontId="51" fillId="2" borderId="2" xfId="0" applyFont="1" applyFill="1" applyBorder="1"/>
    <xf numFmtId="0" fontId="51" fillId="2" borderId="0" xfId="0" applyFont="1" applyFill="1" applyBorder="1"/>
    <xf numFmtId="0" fontId="51" fillId="2" borderId="1" xfId="0" applyFont="1" applyFill="1" applyBorder="1"/>
    <xf numFmtId="0" fontId="4" fillId="2" borderId="1" xfId="0" applyFont="1" applyFill="1" applyBorder="1" applyAlignment="1" applyProtection="1">
      <alignment horizontal="center"/>
      <protection hidden="1"/>
    </xf>
    <xf numFmtId="0" fontId="0" fillId="0" borderId="2" xfId="0" applyBorder="1" applyProtection="1">
      <protection hidden="1"/>
    </xf>
    <xf numFmtId="0" fontId="5" fillId="2" borderId="3" xfId="0" applyFont="1" applyFill="1" applyBorder="1" applyAlignment="1" applyProtection="1">
      <alignment horizontal="left" vertical="center"/>
      <protection hidden="1"/>
    </xf>
    <xf numFmtId="0" fontId="5" fillId="2" borderId="4" xfId="0" applyFont="1" applyFill="1" applyBorder="1" applyAlignment="1" applyProtection="1">
      <alignment horizontal="left" vertical="center"/>
      <protection hidden="1"/>
    </xf>
    <xf numFmtId="0" fontId="5" fillId="2" borderId="5" xfId="0" applyFont="1" applyFill="1" applyBorder="1" applyAlignment="1" applyProtection="1">
      <alignment horizontal="left" vertical="center"/>
      <protection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28" fillId="5" borderId="2" xfId="0" applyFont="1" applyFill="1" applyBorder="1" applyAlignment="1" applyProtection="1">
      <alignment horizontal="justify"/>
      <protection hidden="1"/>
    </xf>
    <xf numFmtId="0" fontId="0" fillId="5" borderId="0" xfId="0" applyFill="1" applyBorder="1" applyProtection="1">
      <protection hidden="1"/>
    </xf>
    <xf numFmtId="0" fontId="0" fillId="5" borderId="1" xfId="0" applyFill="1" applyBorder="1" applyProtection="1">
      <protection hidden="1"/>
    </xf>
    <xf numFmtId="0" fontId="30" fillId="5" borderId="0" xfId="0" applyFont="1" applyFill="1" applyBorder="1" applyProtection="1">
      <protection hidden="1"/>
    </xf>
    <xf numFmtId="0" fontId="0" fillId="5" borderId="3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5" xfId="0" applyFill="1" applyBorder="1" applyProtection="1">
      <protection hidden="1"/>
    </xf>
    <xf numFmtId="0" fontId="30" fillId="0" borderId="0" xfId="0" applyFont="1" applyBorder="1"/>
    <xf numFmtId="0" fontId="46" fillId="0" borderId="0" xfId="0" applyFont="1" applyBorder="1" applyAlignment="1" applyProtection="1">
      <alignment horizontal="center"/>
      <protection locked="0"/>
    </xf>
    <xf numFmtId="0" fontId="2" fillId="4" borderId="7" xfId="0" applyFont="1" applyFill="1" applyBorder="1" applyAlignment="1" applyProtection="1">
      <alignment horizontal="center" vertical="center"/>
      <protection locked="0"/>
    </xf>
    <xf numFmtId="0" fontId="11" fillId="4" borderId="13" xfId="0" applyFont="1" applyFill="1" applyBorder="1" applyAlignment="1" applyProtection="1">
      <alignment horizontal="center"/>
      <protection locked="0"/>
    </xf>
    <xf numFmtId="170" fontId="11" fillId="4" borderId="11" xfId="0" applyNumberFormat="1" applyFont="1" applyFill="1" applyBorder="1" applyAlignment="1" applyProtection="1">
      <alignment horizontal="center"/>
      <protection locked="0"/>
    </xf>
    <xf numFmtId="170" fontId="11" fillId="4" borderId="13" xfId="0" applyNumberFormat="1" applyFont="1" applyFill="1" applyBorder="1" applyProtection="1">
      <protection locked="0"/>
    </xf>
    <xf numFmtId="0" fontId="11" fillId="4" borderId="13" xfId="0" applyFont="1" applyFill="1" applyBorder="1" applyAlignment="1" applyProtection="1">
      <alignment horizontal="center" vertical="center" shrinkToFit="1"/>
      <protection locked="0"/>
    </xf>
    <xf numFmtId="3" fontId="54" fillId="0" borderId="0" xfId="0" applyNumberFormat="1" applyFont="1" applyProtection="1">
      <protection locked="0"/>
    </xf>
    <xf numFmtId="0" fontId="36" fillId="4" borderId="18" xfId="0" applyFont="1" applyFill="1" applyBorder="1" applyAlignment="1" applyProtection="1">
      <alignment horizontal="center"/>
      <protection locked="0"/>
    </xf>
    <xf numFmtId="169" fontId="39" fillId="2" borderId="12" xfId="1" applyNumberFormat="1" applyFont="1" applyFill="1" applyBorder="1" applyAlignment="1" applyProtection="1">
      <alignment horizontal="right" vertical="center"/>
      <protection hidden="1"/>
    </xf>
    <xf numFmtId="0" fontId="4" fillId="2" borderId="14" xfId="0" applyFont="1" applyFill="1" applyBorder="1" applyAlignment="1" applyProtection="1">
      <alignment horizontal="center" vertical="center"/>
      <protection hidden="1"/>
    </xf>
    <xf numFmtId="0" fontId="56" fillId="2" borderId="13" xfId="0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Protection="1">
      <protection hidden="1"/>
    </xf>
    <xf numFmtId="0" fontId="46" fillId="0" borderId="0" xfId="0" applyFont="1" applyBorder="1" applyAlignment="1" applyProtection="1">
      <alignment vertical="center" wrapText="1"/>
      <protection hidden="1"/>
    </xf>
    <xf numFmtId="0" fontId="19" fillId="3" borderId="9" xfId="0" applyFont="1" applyFill="1" applyBorder="1" applyProtection="1">
      <protection hidden="1"/>
    </xf>
    <xf numFmtId="0" fontId="19" fillId="3" borderId="6" xfId="0" applyFont="1" applyFill="1" applyBorder="1" applyProtection="1">
      <protection hidden="1"/>
    </xf>
    <xf numFmtId="0" fontId="19" fillId="3" borderId="10" xfId="0" applyFont="1" applyFill="1" applyBorder="1" applyProtection="1">
      <protection hidden="1"/>
    </xf>
    <xf numFmtId="0" fontId="19" fillId="3" borderId="2" xfId="0" applyFont="1" applyFill="1" applyBorder="1" applyProtection="1">
      <protection hidden="1"/>
    </xf>
    <xf numFmtId="0" fontId="36" fillId="4" borderId="18" xfId="0" applyFont="1" applyFill="1" applyBorder="1" applyAlignment="1" applyProtection="1">
      <alignment horizontal="center"/>
      <protection hidden="1"/>
    </xf>
    <xf numFmtId="0" fontId="8" fillId="3" borderId="1" xfId="0" applyFont="1" applyFill="1" applyBorder="1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vertical="center" wrapText="1"/>
      <protection hidden="1"/>
    </xf>
    <xf numFmtId="0" fontId="8" fillId="3" borderId="2" xfId="0" applyFont="1" applyFill="1" applyBorder="1" applyAlignment="1" applyProtection="1">
      <alignment horizontal="center" wrapText="1"/>
      <protection hidden="1"/>
    </xf>
    <xf numFmtId="171" fontId="18" fillId="0" borderId="7" xfId="0" applyNumberFormat="1" applyFont="1" applyFill="1" applyBorder="1" applyAlignment="1" applyProtection="1">
      <alignment horizontal="center"/>
      <protection hidden="1"/>
    </xf>
    <xf numFmtId="0" fontId="18" fillId="0" borderId="7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/>
      <protection hidden="1"/>
    </xf>
    <xf numFmtId="0" fontId="46" fillId="0" borderId="0" xfId="0" applyFont="1" applyBorder="1" applyAlignment="1" applyProtection="1">
      <alignment horizontal="center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3" borderId="2" xfId="0" applyFont="1" applyFill="1" applyBorder="1" applyAlignment="1" applyProtection="1">
      <alignment horizontal="center"/>
      <protection hidden="1"/>
    </xf>
    <xf numFmtId="0" fontId="18" fillId="0" borderId="0" xfId="0" applyFont="1" applyBorder="1" applyAlignment="1" applyProtection="1">
      <alignment horizontal="center"/>
      <protection hidden="1"/>
    </xf>
    <xf numFmtId="0" fontId="55" fillId="0" borderId="0" xfId="0" applyFont="1" applyAlignment="1" applyProtection="1">
      <alignment horizontal="justify"/>
      <protection hidden="1"/>
    </xf>
    <xf numFmtId="3" fontId="54" fillId="0" borderId="0" xfId="0" applyNumberFormat="1" applyFont="1" applyProtection="1">
      <protection hidden="1"/>
    </xf>
    <xf numFmtId="0" fontId="19" fillId="3" borderId="1" xfId="0" applyFont="1" applyFill="1" applyBorder="1" applyProtection="1">
      <protection hidden="1"/>
    </xf>
    <xf numFmtId="165" fontId="5" fillId="0" borderId="0" xfId="2" applyFont="1" applyBorder="1" applyProtection="1">
      <protection hidden="1"/>
    </xf>
    <xf numFmtId="0" fontId="22" fillId="4" borderId="7" xfId="0" applyFont="1" applyFill="1" applyBorder="1" applyProtection="1">
      <protection hidden="1"/>
    </xf>
    <xf numFmtId="165" fontId="23" fillId="4" borderId="7" xfId="2" applyFont="1" applyFill="1" applyBorder="1" applyProtection="1">
      <protection hidden="1"/>
    </xf>
    <xf numFmtId="0" fontId="24" fillId="0" borderId="0" xfId="0" applyFont="1" applyBorder="1" applyProtection="1">
      <protection hidden="1"/>
    </xf>
    <xf numFmtId="0" fontId="35" fillId="4" borderId="19" xfId="0" applyFont="1" applyFill="1" applyBorder="1" applyAlignment="1" applyProtection="1">
      <alignment horizontal="center" vertical="center"/>
      <protection hidden="1"/>
    </xf>
    <xf numFmtId="167" fontId="35" fillId="0" borderId="8" xfId="3" applyNumberFormat="1" applyFont="1" applyFill="1" applyBorder="1" applyAlignment="1" applyProtection="1">
      <alignment horizontal="center" vertical="center"/>
      <protection hidden="1"/>
    </xf>
    <xf numFmtId="166" fontId="32" fillId="0" borderId="0" xfId="1" applyNumberFormat="1" applyFont="1" applyBorder="1" applyProtection="1">
      <protection hidden="1"/>
    </xf>
    <xf numFmtId="0" fontId="19" fillId="0" borderId="0" xfId="0" applyFont="1" applyFill="1" applyBorder="1" applyProtection="1">
      <protection hidden="1"/>
    </xf>
    <xf numFmtId="0" fontId="8" fillId="4" borderId="13" xfId="0" applyFont="1" applyFill="1" applyBorder="1" applyAlignment="1" applyProtection="1">
      <alignment horizontal="center" vertical="center" wrapText="1"/>
      <protection hidden="1"/>
    </xf>
    <xf numFmtId="0" fontId="20" fillId="3" borderId="1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0" fontId="12" fillId="0" borderId="14" xfId="0" applyFont="1" applyFill="1" applyBorder="1" applyAlignment="1" applyProtection="1">
      <alignment horizontal="center" vertical="center" wrapText="1"/>
      <protection hidden="1"/>
    </xf>
    <xf numFmtId="0" fontId="12" fillId="0" borderId="14" xfId="0" applyFont="1" applyFill="1" applyBorder="1" applyAlignment="1" applyProtection="1">
      <alignment vertical="center" wrapText="1"/>
      <protection hidden="1"/>
    </xf>
    <xf numFmtId="0" fontId="19" fillId="3" borderId="3" xfId="0" applyFont="1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19" fillId="3" borderId="4" xfId="0" applyFont="1" applyFill="1" applyBorder="1" applyProtection="1">
      <protection hidden="1"/>
    </xf>
    <xf numFmtId="0" fontId="19" fillId="3" borderId="5" xfId="0" applyFont="1" applyFill="1" applyBorder="1" applyProtection="1">
      <protection hidden="1"/>
    </xf>
    <xf numFmtId="0" fontId="47" fillId="0" borderId="0" xfId="0" applyFont="1" applyBorder="1" applyProtection="1">
      <protection hidden="1"/>
    </xf>
    <xf numFmtId="0" fontId="49" fillId="0" borderId="0" xfId="0" applyFont="1" applyProtection="1">
      <protection hidden="1"/>
    </xf>
    <xf numFmtId="0" fontId="48" fillId="0" borderId="0" xfId="0" applyFont="1" applyAlignment="1" applyProtection="1">
      <protection hidden="1"/>
    </xf>
    <xf numFmtId="0" fontId="57" fillId="0" borderId="0" xfId="0" applyFont="1" applyProtection="1">
      <protection locked="0"/>
    </xf>
    <xf numFmtId="0" fontId="4" fillId="0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4" fillId="0" borderId="0" xfId="0" applyFont="1" applyFill="1" applyBorder="1" applyProtection="1"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vertical="center" wrapText="1"/>
      <protection hidden="1"/>
    </xf>
    <xf numFmtId="0" fontId="33" fillId="2" borderId="0" xfId="0" applyFont="1" applyFill="1" applyBorder="1" applyAlignment="1" applyProtection="1">
      <alignment vertical="center" wrapText="1"/>
      <protection hidden="1"/>
    </xf>
    <xf numFmtId="0" fontId="2" fillId="2" borderId="0" xfId="0" applyFont="1" applyFill="1" applyProtection="1">
      <protection hidden="1"/>
    </xf>
    <xf numFmtId="167" fontId="11" fillId="2" borderId="8" xfId="3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Border="1" applyAlignment="1" applyProtection="1">
      <protection hidden="1"/>
    </xf>
    <xf numFmtId="0" fontId="18" fillId="2" borderId="13" xfId="0" applyFont="1" applyFill="1" applyBorder="1" applyAlignment="1" applyProtection="1">
      <alignment horizontal="center" vertical="center" wrapText="1"/>
      <protection hidden="1"/>
    </xf>
    <xf numFmtId="0" fontId="11" fillId="2" borderId="20" xfId="0" applyFont="1" applyFill="1" applyBorder="1" applyAlignment="1" applyProtection="1">
      <alignment horizontal="center"/>
      <protection hidden="1"/>
    </xf>
    <xf numFmtId="0" fontId="11" fillId="2" borderId="8" xfId="0" applyFont="1" applyFill="1" applyBorder="1" applyAlignment="1" applyProtection="1">
      <alignment horizontal="center"/>
      <protection hidden="1"/>
    </xf>
    <xf numFmtId="168" fontId="11" fillId="2" borderId="17" xfId="1" applyNumberFormat="1" applyFont="1" applyFill="1" applyBorder="1" applyAlignment="1" applyProtection="1">
      <alignment horizontal="center" vertical="center"/>
      <protection hidden="1"/>
    </xf>
    <xf numFmtId="168" fontId="11" fillId="2" borderId="12" xfId="1" applyNumberFormat="1" applyFont="1" applyFill="1" applyBorder="1" applyAlignment="1" applyProtection="1">
      <alignment horizontal="center" vertical="center"/>
      <protection hidden="1"/>
    </xf>
    <xf numFmtId="164" fontId="11" fillId="2" borderId="12" xfId="1" applyFont="1" applyFill="1" applyBorder="1" applyAlignment="1" applyProtection="1">
      <alignment horizontal="center" vertical="center"/>
      <protection hidden="1"/>
    </xf>
    <xf numFmtId="0" fontId="11" fillId="2" borderId="7" xfId="0" applyFont="1" applyFill="1" applyBorder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53" fillId="0" borderId="0" xfId="0" applyFont="1"/>
    <xf numFmtId="3" fontId="19" fillId="0" borderId="0" xfId="0" applyNumberFormat="1" applyFont="1" applyBorder="1" applyProtection="1">
      <protection locked="0"/>
    </xf>
    <xf numFmtId="0" fontId="1" fillId="0" borderId="0" xfId="0" applyFont="1"/>
    <xf numFmtId="3" fontId="58" fillId="0" borderId="0" xfId="0" applyNumberFormat="1" applyFont="1" applyAlignment="1">
      <alignment vertical="center"/>
    </xf>
    <xf numFmtId="172" fontId="5" fillId="0" borderId="0" xfId="2" applyNumberFormat="1" applyFont="1" applyBorder="1" applyProtection="1">
      <protection locked="0"/>
    </xf>
    <xf numFmtId="172" fontId="23" fillId="4" borderId="7" xfId="2" applyNumberFormat="1" applyFont="1" applyFill="1" applyBorder="1" applyProtection="1">
      <protection locked="0"/>
    </xf>
    <xf numFmtId="0" fontId="5" fillId="0" borderId="0" xfId="0" applyFont="1" applyAlignment="1">
      <alignment horizontal="justify" vertical="center"/>
    </xf>
    <xf numFmtId="0" fontId="45" fillId="5" borderId="17" xfId="0" applyFont="1" applyFill="1" applyBorder="1" applyAlignment="1" applyProtection="1">
      <alignment horizontal="center" vertical="center"/>
      <protection locked="0"/>
    </xf>
    <xf numFmtId="0" fontId="45" fillId="5" borderId="11" xfId="0" applyFont="1" applyFill="1" applyBorder="1" applyAlignment="1" applyProtection="1">
      <alignment horizontal="center" vertical="center"/>
      <protection locked="0"/>
    </xf>
    <xf numFmtId="0" fontId="45" fillId="5" borderId="17" xfId="0" applyFont="1" applyFill="1" applyBorder="1" applyAlignment="1" applyProtection="1">
      <alignment horizontal="center" vertical="center"/>
      <protection hidden="1"/>
    </xf>
    <xf numFmtId="0" fontId="45" fillId="5" borderId="11" xfId="0" applyFont="1" applyFill="1" applyBorder="1" applyAlignment="1" applyProtection="1">
      <alignment horizontal="center" vertical="center"/>
      <protection hidden="1"/>
    </xf>
    <xf numFmtId="171" fontId="5" fillId="0" borderId="0" xfId="0" applyNumberFormat="1" applyFont="1" applyFill="1" applyAlignment="1" applyProtection="1">
      <alignment horizontal="left"/>
      <protection hidden="1"/>
    </xf>
    <xf numFmtId="0" fontId="21" fillId="2" borderId="0" xfId="0" applyFont="1" applyFill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Border="1" applyAlignment="1" applyProtection="1">
      <alignment horizontal="center" vertical="center" shrinkToFit="1"/>
      <protection hidden="1"/>
    </xf>
    <xf numFmtId="0" fontId="8" fillId="2" borderId="0" xfId="0" applyFont="1" applyFill="1" applyBorder="1" applyAlignment="1" applyProtection="1">
      <alignment horizontal="right" vertical="center" wrapText="1"/>
      <protection hidden="1"/>
    </xf>
    <xf numFmtId="10" fontId="11" fillId="2" borderId="21" xfId="3" applyNumberFormat="1" applyFont="1" applyFill="1" applyBorder="1" applyAlignment="1" applyProtection="1">
      <alignment horizontal="center" vertical="center" wrapText="1"/>
      <protection hidden="1"/>
    </xf>
    <xf numFmtId="10" fontId="11" fillId="2" borderId="22" xfId="3" applyNumberFormat="1" applyFont="1" applyFill="1" applyBorder="1" applyAlignment="1" applyProtection="1">
      <alignment horizontal="center" vertical="center" wrapText="1"/>
      <protection hidden="1"/>
    </xf>
    <xf numFmtId="170" fontId="11" fillId="2" borderId="21" xfId="0" applyNumberFormat="1" applyFont="1" applyFill="1" applyBorder="1" applyAlignment="1" applyProtection="1">
      <alignment horizontal="center" vertical="center" wrapText="1"/>
      <protection hidden="1"/>
    </xf>
    <xf numFmtId="170" fontId="11" fillId="2" borderId="22" xfId="0" applyNumberFormat="1" applyFont="1" applyFill="1" applyBorder="1" applyAlignment="1" applyProtection="1">
      <alignment horizontal="center" vertical="center" wrapText="1"/>
      <protection hidden="1"/>
    </xf>
    <xf numFmtId="0" fontId="11" fillId="2" borderId="6" xfId="0" applyFont="1" applyFill="1" applyBorder="1" applyAlignment="1" applyProtection="1">
      <alignment horizontal="center" vertical="center" wrapText="1"/>
      <protection hidden="1"/>
    </xf>
    <xf numFmtId="0" fontId="11" fillId="2" borderId="23" xfId="0" applyFont="1" applyFill="1" applyBorder="1" applyAlignment="1" applyProtection="1">
      <alignment horizontal="center" vertical="center" wrapText="1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0" fontId="11" fillId="2" borderId="24" xfId="0" applyFont="1" applyFill="1" applyBorder="1" applyAlignment="1" applyProtection="1">
      <alignment horizontal="center" vertical="center" wrapText="1"/>
      <protection hidden="1"/>
    </xf>
    <xf numFmtId="0" fontId="11" fillId="2" borderId="17" xfId="0" applyFont="1" applyFill="1" applyBorder="1" applyAlignment="1" applyProtection="1">
      <alignment horizontal="center"/>
      <protection hidden="1"/>
    </xf>
    <xf numFmtId="0" fontId="11" fillId="2" borderId="12" xfId="0" applyFont="1" applyFill="1" applyBorder="1" applyAlignment="1" applyProtection="1">
      <alignment horizontal="center"/>
      <protection hidden="1"/>
    </xf>
    <xf numFmtId="0" fontId="50" fillId="0" borderId="4" xfId="0" applyFont="1" applyFill="1" applyBorder="1" applyAlignment="1" applyProtection="1">
      <alignment horizontal="center" vertical="center"/>
      <protection hidden="1"/>
    </xf>
    <xf numFmtId="0" fontId="30" fillId="2" borderId="9" xfId="0" applyFont="1" applyFill="1" applyBorder="1" applyAlignment="1" applyProtection="1">
      <alignment horizontal="center"/>
      <protection hidden="1"/>
    </xf>
    <xf numFmtId="0" fontId="30" fillId="2" borderId="6" xfId="0" applyFont="1" applyFill="1" applyBorder="1" applyAlignment="1" applyProtection="1">
      <alignment horizontal="center"/>
      <protection hidden="1"/>
    </xf>
    <xf numFmtId="0" fontId="5" fillId="2" borderId="6" xfId="0" applyFont="1" applyFill="1" applyBorder="1" applyAlignment="1" applyProtection="1">
      <alignment horizontal="center"/>
      <protection hidden="1"/>
    </xf>
    <xf numFmtId="0" fontId="5" fillId="2" borderId="10" xfId="0" applyFont="1" applyFill="1" applyBorder="1" applyAlignment="1" applyProtection="1">
      <alignment horizontal="center"/>
      <protection hidden="1"/>
    </xf>
    <xf numFmtId="0" fontId="30" fillId="5" borderId="2" xfId="0" applyFont="1" applyFill="1" applyBorder="1" applyAlignment="1" applyProtection="1">
      <alignment horizontal="left"/>
      <protection hidden="1"/>
    </xf>
    <xf numFmtId="0" fontId="30" fillId="5" borderId="0" xfId="0" applyFont="1" applyFill="1" applyBorder="1" applyAlignment="1" applyProtection="1">
      <alignment horizontal="left"/>
      <protection hidden="1"/>
    </xf>
    <xf numFmtId="0" fontId="30" fillId="2" borderId="2" xfId="0" applyFont="1" applyFill="1" applyBorder="1" applyAlignment="1" applyProtection="1">
      <alignment horizontal="left"/>
      <protection hidden="1"/>
    </xf>
    <xf numFmtId="0" fontId="30" fillId="2" borderId="0" xfId="0" applyFont="1" applyFill="1" applyBorder="1" applyAlignment="1" applyProtection="1">
      <alignment horizontal="left"/>
      <protection hidden="1"/>
    </xf>
    <xf numFmtId="0" fontId="11" fillId="5" borderId="9" xfId="0" applyFont="1" applyFill="1" applyBorder="1" applyAlignment="1" applyProtection="1">
      <alignment horizontal="center"/>
      <protection hidden="1"/>
    </xf>
    <xf numFmtId="0" fontId="11" fillId="5" borderId="6" xfId="0" applyFont="1" applyFill="1" applyBorder="1" applyAlignment="1" applyProtection="1">
      <alignment horizontal="center"/>
      <protection hidden="1"/>
    </xf>
    <xf numFmtId="0" fontId="11" fillId="5" borderId="10" xfId="0" applyFont="1" applyFill="1" applyBorder="1" applyAlignment="1" applyProtection="1">
      <alignment horizontal="center"/>
      <protection hidden="1"/>
    </xf>
    <xf numFmtId="0" fontId="29" fillId="5" borderId="9" xfId="0" applyFont="1" applyFill="1" applyBorder="1" applyAlignment="1" applyProtection="1">
      <alignment horizontal="center" vertical="center" wrapText="1"/>
      <protection hidden="1"/>
    </xf>
    <xf numFmtId="0" fontId="29" fillId="5" borderId="6" xfId="0" applyFont="1" applyFill="1" applyBorder="1" applyAlignment="1" applyProtection="1">
      <alignment horizontal="center" vertical="center" wrapText="1"/>
      <protection hidden="1"/>
    </xf>
    <xf numFmtId="0" fontId="29" fillId="5" borderId="10" xfId="0" applyFont="1" applyFill="1" applyBorder="1" applyAlignment="1" applyProtection="1">
      <alignment horizontal="center" vertical="center" wrapText="1"/>
      <protection hidden="1"/>
    </xf>
    <xf numFmtId="0" fontId="30" fillId="5" borderId="9" xfId="0" applyFont="1" applyFill="1" applyBorder="1" applyAlignment="1" applyProtection="1">
      <alignment horizontal="center"/>
      <protection hidden="1"/>
    </xf>
    <xf numFmtId="0" fontId="30" fillId="5" borderId="6" xfId="0" applyFont="1" applyFill="1" applyBorder="1" applyAlignment="1" applyProtection="1">
      <alignment horizontal="center"/>
      <protection hidden="1"/>
    </xf>
    <xf numFmtId="0" fontId="5" fillId="5" borderId="6" xfId="0" applyFont="1" applyFill="1" applyBorder="1" applyAlignment="1" applyProtection="1">
      <alignment horizontal="center"/>
      <protection hidden="1"/>
    </xf>
    <xf numFmtId="0" fontId="5" fillId="5" borderId="10" xfId="0" applyFont="1" applyFill="1" applyBorder="1" applyAlignment="1" applyProtection="1">
      <alignment horizontal="center"/>
      <protection hidden="1"/>
    </xf>
    <xf numFmtId="0" fontId="34" fillId="6" borderId="27" xfId="0" applyFont="1" applyFill="1" applyBorder="1" applyAlignment="1" applyProtection="1">
      <alignment horizontal="left" wrapText="1"/>
      <protection hidden="1"/>
    </xf>
    <xf numFmtId="0" fontId="34" fillId="6" borderId="7" xfId="0" applyFont="1" applyFill="1" applyBorder="1" applyAlignment="1" applyProtection="1">
      <alignment horizontal="left" wrapText="1"/>
      <protection hidden="1"/>
    </xf>
    <xf numFmtId="0" fontId="34" fillId="6" borderId="7" xfId="0" applyFont="1" applyFill="1" applyBorder="1" applyAlignment="1" applyProtection="1">
      <alignment horizontal="left" vertical="top" wrapText="1"/>
      <protection hidden="1"/>
    </xf>
    <xf numFmtId="0" fontId="34" fillId="6" borderId="15" xfId="0" applyFont="1" applyFill="1" applyBorder="1" applyAlignment="1" applyProtection="1">
      <alignment horizontal="left" vertical="top" wrapText="1"/>
      <protection hidden="1"/>
    </xf>
    <xf numFmtId="0" fontId="34" fillId="6" borderId="28" xfId="0" applyFont="1" applyFill="1" applyBorder="1" applyAlignment="1" applyProtection="1">
      <alignment horizontal="left" wrapText="1"/>
      <protection hidden="1"/>
    </xf>
    <xf numFmtId="0" fontId="34" fillId="6" borderId="29" xfId="0" applyFont="1" applyFill="1" applyBorder="1" applyAlignment="1" applyProtection="1">
      <alignment horizontal="left" wrapText="1"/>
      <protection hidden="1"/>
    </xf>
    <xf numFmtId="0" fontId="34" fillId="6" borderId="29" xfId="0" applyFont="1" applyFill="1" applyBorder="1" applyAlignment="1" applyProtection="1">
      <alignment horizontal="left" vertical="top" wrapText="1"/>
      <protection hidden="1"/>
    </xf>
    <xf numFmtId="0" fontId="34" fillId="6" borderId="30" xfId="0" applyFont="1" applyFill="1" applyBorder="1" applyAlignment="1" applyProtection="1">
      <alignment horizontal="left" vertical="top" wrapText="1"/>
      <protection hidden="1"/>
    </xf>
    <xf numFmtId="0" fontId="11" fillId="6" borderId="9" xfId="0" applyFont="1" applyFill="1" applyBorder="1" applyAlignment="1" applyProtection="1">
      <alignment horizontal="center"/>
      <protection hidden="1"/>
    </xf>
    <xf numFmtId="0" fontId="11" fillId="6" borderId="6" xfId="0" applyFont="1" applyFill="1" applyBorder="1" applyAlignment="1" applyProtection="1">
      <alignment horizontal="center"/>
      <protection hidden="1"/>
    </xf>
    <xf numFmtId="0" fontId="11" fillId="6" borderId="10" xfId="0" applyFont="1" applyFill="1" applyBorder="1" applyAlignment="1" applyProtection="1">
      <alignment horizontal="center"/>
      <protection hidden="1"/>
    </xf>
    <xf numFmtId="0" fontId="5" fillId="6" borderId="25" xfId="0" applyFont="1" applyFill="1" applyBorder="1" applyAlignment="1" applyProtection="1">
      <alignment horizontal="left" wrapText="1"/>
      <protection hidden="1"/>
    </xf>
    <xf numFmtId="0" fontId="5" fillId="6" borderId="26" xfId="0" applyFont="1" applyFill="1" applyBorder="1" applyAlignment="1" applyProtection="1">
      <alignment horizontal="left" wrapText="1"/>
      <protection hidden="1"/>
    </xf>
    <xf numFmtId="0" fontId="5" fillId="6" borderId="26" xfId="0" applyFont="1" applyFill="1" applyBorder="1" applyAlignment="1" applyProtection="1">
      <alignment horizontal="center" wrapText="1"/>
      <protection hidden="1"/>
    </xf>
    <xf numFmtId="0" fontId="5" fillId="6" borderId="20" xfId="0" applyFont="1" applyFill="1" applyBorder="1" applyAlignment="1" applyProtection="1">
      <alignment horizontal="center" wrapText="1"/>
      <protection hidden="1"/>
    </xf>
    <xf numFmtId="0" fontId="18" fillId="0" borderId="6" xfId="0" applyFont="1" applyBorder="1" applyAlignment="1" applyProtection="1">
      <alignment horizontal="center" vertical="center" wrapText="1"/>
      <protection locked="0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171" fontId="1" fillId="2" borderId="2" xfId="0" applyNumberFormat="1" applyFont="1" applyFill="1" applyBorder="1" applyAlignment="1" applyProtection="1">
      <alignment horizontal="left"/>
      <protection hidden="1"/>
    </xf>
    <xf numFmtId="171" fontId="26" fillId="2" borderId="0" xfId="0" applyNumberFormat="1" applyFont="1" applyFill="1" applyBorder="1" applyAlignment="1" applyProtection="1">
      <alignment horizontal="left"/>
      <protection hidden="1"/>
    </xf>
    <xf numFmtId="0" fontId="3" fillId="2" borderId="0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2" xfId="0" applyFont="1" applyFill="1" applyBorder="1" applyAlignment="1" applyProtection="1">
      <alignment horizontal="center"/>
      <protection hidden="1"/>
    </xf>
    <xf numFmtId="0" fontId="8" fillId="2" borderId="0" xfId="0" applyFont="1" applyFill="1" applyBorder="1" applyAlignment="1" applyProtection="1">
      <alignment horizontal="center"/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10" fontId="4" fillId="2" borderId="9" xfId="0" applyNumberFormat="1" applyFont="1" applyFill="1" applyBorder="1" applyAlignment="1" applyProtection="1">
      <alignment horizontal="center" vertical="center"/>
      <protection hidden="1"/>
    </xf>
    <xf numFmtId="10" fontId="4" fillId="2" borderId="3" xfId="0" applyNumberFormat="1" applyFont="1" applyFill="1" applyBorder="1" applyAlignment="1" applyProtection="1">
      <alignment horizontal="center" vertical="center"/>
      <protection hidden="1"/>
    </xf>
    <xf numFmtId="0" fontId="4" fillId="2" borderId="19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 applyProtection="1">
      <alignment horizontal="center" vertical="center"/>
      <protection hidden="1"/>
    </xf>
    <xf numFmtId="17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10" fontId="4" fillId="2" borderId="6" xfId="0" applyNumberFormat="1" applyFont="1" applyFill="1" applyBorder="1" applyAlignment="1" applyProtection="1">
      <alignment horizontal="center" vertical="center"/>
      <protection hidden="1"/>
    </xf>
    <xf numFmtId="10" fontId="4" fillId="2" borderId="4" xfId="0" applyNumberFormat="1" applyFont="1" applyFill="1" applyBorder="1" applyAlignment="1" applyProtection="1">
      <alignment horizontal="center" vertical="center"/>
      <protection hidden="1"/>
    </xf>
    <xf numFmtId="0" fontId="42" fillId="2" borderId="9" xfId="0" applyFont="1" applyFill="1" applyBorder="1" applyAlignment="1" applyProtection="1">
      <alignment horizontal="center" vertical="center" wrapText="1"/>
      <protection hidden="1"/>
    </xf>
    <xf numFmtId="0" fontId="42" fillId="2" borderId="6" xfId="0" applyFont="1" applyFill="1" applyBorder="1" applyAlignment="1" applyProtection="1">
      <alignment horizontal="center" vertical="center" wrapText="1"/>
      <protection hidden="1"/>
    </xf>
    <xf numFmtId="0" fontId="42" fillId="2" borderId="3" xfId="0" applyFont="1" applyFill="1" applyBorder="1" applyAlignment="1" applyProtection="1">
      <alignment horizontal="center" vertical="center" wrapText="1"/>
      <protection hidden="1"/>
    </xf>
    <xf numFmtId="0" fontId="42" fillId="2" borderId="4" xfId="0" applyFont="1" applyFill="1" applyBorder="1" applyAlignment="1" applyProtection="1">
      <alignment horizontal="center" vertical="center" wrapText="1"/>
      <protection hidden="1"/>
    </xf>
    <xf numFmtId="169" fontId="38" fillId="2" borderId="10" xfId="0" applyNumberFormat="1" applyFont="1" applyFill="1" applyBorder="1" applyAlignment="1" applyProtection="1">
      <alignment horizontal="center" vertical="center"/>
      <protection hidden="1"/>
    </xf>
    <xf numFmtId="169" fontId="38" fillId="2" borderId="5" xfId="0" applyNumberFormat="1" applyFont="1" applyFill="1" applyBorder="1" applyAlignment="1" applyProtection="1">
      <alignment horizontal="center" vertical="center"/>
      <protection hidden="1"/>
    </xf>
    <xf numFmtId="164" fontId="41" fillId="2" borderId="10" xfId="1" applyFont="1" applyFill="1" applyBorder="1" applyAlignment="1" applyProtection="1">
      <alignment horizontal="center" vertical="center" wrapText="1"/>
      <protection hidden="1"/>
    </xf>
    <xf numFmtId="164" fontId="41" fillId="2" borderId="5" xfId="1" applyFont="1" applyFill="1" applyBorder="1" applyAlignment="1" applyProtection="1">
      <alignment horizontal="center" vertical="center" wrapText="1"/>
      <protection hidden="1"/>
    </xf>
    <xf numFmtId="20" fontId="4" fillId="4" borderId="12" xfId="0" applyNumberFormat="1" applyFont="1" applyFill="1" applyBorder="1" applyAlignment="1" applyProtection="1">
      <alignment horizontal="center" vertical="center"/>
      <protection locked="0"/>
    </xf>
    <xf numFmtId="18" fontId="4" fillId="4" borderId="12" xfId="0" applyNumberFormat="1" applyFont="1" applyFill="1" applyBorder="1" applyAlignment="1" applyProtection="1">
      <alignment horizontal="center" vertical="center"/>
      <protection locked="0"/>
    </xf>
    <xf numFmtId="18" fontId="4" fillId="4" borderId="11" xfId="0" applyNumberFormat="1" applyFont="1" applyFill="1" applyBorder="1" applyAlignment="1" applyProtection="1">
      <alignment horizontal="center" vertical="center"/>
      <protection locked="0"/>
    </xf>
    <xf numFmtId="0" fontId="4" fillId="2" borderId="19" xfId="0" applyFont="1" applyFill="1" applyBorder="1" applyAlignment="1" applyProtection="1">
      <alignment horizontal="center" vertical="center" wrapText="1"/>
      <protection hidden="1"/>
    </xf>
    <xf numFmtId="0" fontId="4" fillId="2" borderId="8" xfId="0" applyFont="1" applyFill="1" applyBorder="1" applyAlignment="1" applyProtection="1">
      <alignment horizontal="center" vertical="center" wrapText="1"/>
      <protection hidden="1"/>
    </xf>
    <xf numFmtId="0" fontId="43" fillId="2" borderId="6" xfId="0" applyFont="1" applyFill="1" applyBorder="1" applyAlignment="1" applyProtection="1">
      <alignment horizontal="center" vertical="center"/>
      <protection hidden="1"/>
    </xf>
    <xf numFmtId="22" fontId="4" fillId="4" borderId="12" xfId="0" applyNumberFormat="1" applyFont="1" applyFill="1" applyBorder="1" applyAlignment="1" applyProtection="1">
      <alignment horizontal="center" vertical="center"/>
      <protection locked="0"/>
    </xf>
    <xf numFmtId="22" fontId="4" fillId="4" borderId="12" xfId="0" applyNumberFormat="1" applyFont="1" applyFill="1" applyBorder="1" applyAlignment="1" applyProtection="1">
      <alignment horizontal="center" vertical="center"/>
      <protection hidden="1"/>
    </xf>
    <xf numFmtId="18" fontId="4" fillId="4" borderId="12" xfId="0" applyNumberFormat="1" applyFont="1" applyFill="1" applyBorder="1" applyAlignment="1" applyProtection="1">
      <alignment horizontal="center" vertical="center"/>
      <protection hidden="1"/>
    </xf>
    <xf numFmtId="18" fontId="4" fillId="4" borderId="11" xfId="0" applyNumberFormat="1" applyFont="1" applyFill="1" applyBorder="1" applyAlignment="1" applyProtection="1">
      <alignment horizontal="center" vertical="center"/>
      <protection hidden="1"/>
    </xf>
    <xf numFmtId="22" fontId="4" fillId="4" borderId="12" xfId="0" applyNumberFormat="1" applyFont="1" applyFill="1" applyBorder="1" applyAlignment="1" applyProtection="1">
      <alignment horizontal="center" vertical="center"/>
      <protection locked="0" hidden="1"/>
    </xf>
    <xf numFmtId="18" fontId="4" fillId="4" borderId="12" xfId="0" applyNumberFormat="1" applyFont="1" applyFill="1" applyBorder="1" applyAlignment="1" applyProtection="1">
      <alignment horizontal="center" vertical="center"/>
      <protection locked="0" hidden="1"/>
    </xf>
    <xf numFmtId="18" fontId="4" fillId="4" borderId="11" xfId="0" applyNumberFormat="1" applyFont="1" applyFill="1" applyBorder="1" applyAlignment="1" applyProtection="1">
      <alignment horizontal="center" vertical="center"/>
      <protection locked="0" hidden="1"/>
    </xf>
    <xf numFmtId="20" fontId="4" fillId="4" borderId="12" xfId="0" applyNumberFormat="1" applyFont="1" applyFill="1" applyBorder="1" applyAlignment="1" applyProtection="1">
      <alignment horizontal="center" vertical="center"/>
      <protection locked="0" hidden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0</xdr:col>
      <xdr:colOff>0</xdr:colOff>
      <xdr:row>0</xdr:row>
      <xdr:rowOff>1219200</xdr:rowOff>
    </xdr:to>
    <xdr:pic>
      <xdr:nvPicPr>
        <xdr:cNvPr id="856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2</xdr:col>
      <xdr:colOff>161925</xdr:colOff>
      <xdr:row>0</xdr:row>
      <xdr:rowOff>9525</xdr:rowOff>
    </xdr:to>
    <xdr:pic>
      <xdr:nvPicPr>
        <xdr:cNvPr id="856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2552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1114425</xdr:rowOff>
    </xdr:to>
    <xdr:pic>
      <xdr:nvPicPr>
        <xdr:cNvPr id="856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190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28</xdr:row>
      <xdr:rowOff>180975</xdr:rowOff>
    </xdr:from>
    <xdr:to>
      <xdr:col>3</xdr:col>
      <xdr:colOff>885825</xdr:colOff>
      <xdr:row>29</xdr:row>
      <xdr:rowOff>180975</xdr:rowOff>
    </xdr:to>
    <xdr:sp macro="" textlink="">
      <xdr:nvSpPr>
        <xdr:cNvPr id="85606" name="Text Box 878"/>
        <xdr:cNvSpPr txBox="1">
          <a:spLocks noChangeArrowheads="1"/>
        </xdr:cNvSpPr>
      </xdr:nvSpPr>
      <xdr:spPr bwMode="auto">
        <a:xfrm>
          <a:off x="5181600" y="8058150"/>
          <a:ext cx="952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790575</xdr:colOff>
      <xdr:row>39</xdr:row>
      <xdr:rowOff>180975</xdr:rowOff>
    </xdr:from>
    <xdr:to>
      <xdr:col>3</xdr:col>
      <xdr:colOff>885825</xdr:colOff>
      <xdr:row>40</xdr:row>
      <xdr:rowOff>180975</xdr:rowOff>
    </xdr:to>
    <xdr:sp macro="" textlink="">
      <xdr:nvSpPr>
        <xdr:cNvPr id="85607" name="Text Box 878"/>
        <xdr:cNvSpPr txBox="1">
          <a:spLocks noChangeArrowheads="1"/>
        </xdr:cNvSpPr>
      </xdr:nvSpPr>
      <xdr:spPr bwMode="auto">
        <a:xfrm>
          <a:off x="5181600" y="10258425"/>
          <a:ext cx="952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45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4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45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45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45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1045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1045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55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55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55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55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55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1055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1055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5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5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50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5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50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95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950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50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50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50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50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50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6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6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6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6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6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986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986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66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66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66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66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66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1066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1066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66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66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66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66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76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76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76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76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76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1076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1076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76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76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76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76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86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86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86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86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86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1086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1086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86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86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86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86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86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96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96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96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96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96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1096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1096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9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96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96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97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97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30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30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30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30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3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93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930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3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30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3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30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30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6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60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60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60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60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96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96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60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6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60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6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60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</xdr:row>
      <xdr:rowOff>190500</xdr:rowOff>
    </xdr:from>
    <xdr:to>
      <xdr:col>6</xdr:col>
      <xdr:colOff>57150</xdr:colOff>
      <xdr:row>1</xdr:row>
      <xdr:rowOff>1028700</xdr:rowOff>
    </xdr:to>
    <xdr:pic>
      <xdr:nvPicPr>
        <xdr:cNvPr id="832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2450" y="266700"/>
          <a:ext cx="10763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161926</xdr:colOff>
      <xdr:row>1</xdr:row>
      <xdr:rowOff>114301</xdr:rowOff>
    </xdr:from>
    <xdr:to>
      <xdr:col>20</xdr:col>
      <xdr:colOff>1247776</xdr:colOff>
      <xdr:row>1</xdr:row>
      <xdr:rowOff>971551</xdr:rowOff>
    </xdr:to>
    <xdr:sp macro="" textlink="">
      <xdr:nvSpPr>
        <xdr:cNvPr id="82952" name="Text Box 8"/>
        <xdr:cNvSpPr txBox="1">
          <a:spLocks noChangeArrowheads="1"/>
        </xdr:cNvSpPr>
      </xdr:nvSpPr>
      <xdr:spPr bwMode="auto">
        <a:xfrm>
          <a:off x="4286251" y="190501"/>
          <a:ext cx="1981200" cy="857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ES" sz="900" b="1" i="0" strike="noStrike">
              <a:solidFill>
                <a:srgbClr val="000000"/>
              </a:solidFill>
              <a:latin typeface="Arial"/>
              <a:cs typeface="Arial"/>
            </a:rPr>
            <a:t>SECRETARIA DE</a:t>
          </a:r>
          <a:r>
            <a:rPr lang="es-ES" sz="900" b="1" i="0" strike="noStrike" baseline="0">
              <a:solidFill>
                <a:srgbClr val="000000"/>
              </a:solidFill>
              <a:latin typeface="Arial"/>
              <a:cs typeface="Arial"/>
            </a:rPr>
            <a:t> TECNOLOGIAS DE LA INFORMACION Y LA COMUNICACIÓN</a:t>
          </a:r>
          <a:endParaRPr lang="es-ES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40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40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40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40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40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940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940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4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40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40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40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40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7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70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70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70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70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970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970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70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70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70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70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70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1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1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1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1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1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981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981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1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1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1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1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81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29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29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05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05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05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05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05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1005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1005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866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866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866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866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866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866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86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14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14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14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14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14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1014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1014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2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24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24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24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24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1024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1024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17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17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17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17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917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917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917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3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35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35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35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</xdr:row>
      <xdr:rowOff>0</xdr:rowOff>
    </xdr:from>
    <xdr:to>
      <xdr:col>0</xdr:col>
      <xdr:colOff>161925</xdr:colOff>
      <xdr:row>5</xdr:row>
      <xdr:rowOff>9525</xdr:rowOff>
    </xdr:to>
    <xdr:pic>
      <xdr:nvPicPr>
        <xdr:cNvPr id="1035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8763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</xdr:col>
      <xdr:colOff>161925</xdr:colOff>
      <xdr:row>0</xdr:row>
      <xdr:rowOff>9525</xdr:rowOff>
    </xdr:to>
    <xdr:pic>
      <xdr:nvPicPr>
        <xdr:cNvPr id="1035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0</xdr:colOff>
      <xdr:row>0</xdr:row>
      <xdr:rowOff>1143000</xdr:rowOff>
    </xdr:to>
    <xdr:pic>
      <xdr:nvPicPr>
        <xdr:cNvPr id="1035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0" y="0"/>
          <a:ext cx="1323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41"/>
  <sheetViews>
    <sheetView topLeftCell="B1" zoomScaleNormal="100" workbookViewId="0">
      <selection activeCell="C21" sqref="C21:D21"/>
    </sheetView>
  </sheetViews>
  <sheetFormatPr baseColWidth="10" defaultColWidth="11.42578125" defaultRowHeight="18" x14ac:dyDescent="0.25"/>
  <cols>
    <col min="1" max="1" width="1.5703125" style="5" customWidth="1"/>
    <col min="2" max="2" width="1" style="5" customWidth="1"/>
    <col min="3" max="3" width="102.42578125" style="5" customWidth="1"/>
    <col min="4" max="4" width="34.85546875" style="5" customWidth="1"/>
    <col min="5" max="5" width="1.140625" style="5" customWidth="1"/>
    <col min="6" max="6" width="19" style="5" customWidth="1"/>
    <col min="7" max="16384" width="11.42578125" style="5"/>
  </cols>
  <sheetData>
    <row r="1" spans="2:7" ht="18.75" thickBot="1" x14ac:dyDescent="0.3">
      <c r="D1" s="143" t="s">
        <v>46</v>
      </c>
      <c r="F1" s="143" t="s">
        <v>46</v>
      </c>
    </row>
    <row r="2" spans="2:7" ht="5.25" customHeight="1" thickBot="1" x14ac:dyDescent="0.3">
      <c r="B2" s="42"/>
      <c r="C2" s="53"/>
      <c r="D2" s="53"/>
      <c r="E2" s="47"/>
    </row>
    <row r="3" spans="2:7" ht="27.75" customHeight="1" x14ac:dyDescent="0.35">
      <c r="B3" s="43"/>
      <c r="C3" s="182" t="str">
        <f ca="1">IF(TODAY()&gt;D18,"ESTE FORMATO CADUCO DE 31/12/2010","Fecha, (06/03/2019)")</f>
        <v>Fecha, (06/03/2019)</v>
      </c>
      <c r="D3" s="131" t="s">
        <v>21</v>
      </c>
      <c r="E3" s="48"/>
      <c r="F3" s="143" t="s">
        <v>46</v>
      </c>
      <c r="G3" s="4"/>
    </row>
    <row r="4" spans="2:7" s="6" customFormat="1" ht="17.25" customHeight="1" x14ac:dyDescent="0.25">
      <c r="B4" s="44"/>
      <c r="C4" s="38" t="s">
        <v>65</v>
      </c>
      <c r="D4" s="39" t="s">
        <v>66</v>
      </c>
      <c r="E4" s="49"/>
      <c r="F4" s="175" t="s">
        <v>46</v>
      </c>
    </row>
    <row r="5" spans="2:7" s="6" customFormat="1" x14ac:dyDescent="0.25">
      <c r="B5" s="45"/>
      <c r="C5" s="37" t="s">
        <v>20</v>
      </c>
      <c r="D5" s="37" t="s">
        <v>17</v>
      </c>
      <c r="E5" s="49"/>
    </row>
    <row r="6" spans="2:7" ht="36" customHeight="1" x14ac:dyDescent="0.25">
      <c r="B6" s="43"/>
      <c r="C6" s="250" t="s">
        <v>67</v>
      </c>
      <c r="D6" s="247">
        <v>400777062</v>
      </c>
      <c r="E6" s="50"/>
    </row>
    <row r="7" spans="2:7" ht="18.75" x14ac:dyDescent="0.3">
      <c r="B7" s="43"/>
      <c r="C7" s="244"/>
      <c r="D7" s="181"/>
      <c r="E7" s="50"/>
    </row>
    <row r="8" spans="2:7" ht="18.75" x14ac:dyDescent="0.3">
      <c r="B8" s="43"/>
      <c r="C8" s="244" t="s">
        <v>69</v>
      </c>
      <c r="D8" s="181"/>
      <c r="E8" s="50"/>
    </row>
    <row r="9" spans="2:7" ht="18.75" x14ac:dyDescent="0.3">
      <c r="B9" s="43"/>
      <c r="C9" s="244" t="s">
        <v>68</v>
      </c>
      <c r="D9" s="181"/>
      <c r="E9" s="50"/>
    </row>
    <row r="10" spans="2:7" ht="18.75" x14ac:dyDescent="0.3">
      <c r="B10" s="43"/>
      <c r="C10" s="244"/>
      <c r="D10" s="181"/>
      <c r="E10" s="50"/>
    </row>
    <row r="11" spans="2:7" x14ac:dyDescent="0.25">
      <c r="B11" s="43"/>
      <c r="C11" s="244"/>
      <c r="D11" s="248"/>
      <c r="E11" s="50"/>
    </row>
    <row r="12" spans="2:7" x14ac:dyDescent="0.25">
      <c r="B12" s="43"/>
      <c r="C12" s="244"/>
      <c r="D12" s="248"/>
      <c r="E12" s="50"/>
    </row>
    <row r="13" spans="2:7" x14ac:dyDescent="0.25">
      <c r="B13" s="43"/>
      <c r="C13" s="36"/>
      <c r="D13" s="40"/>
      <c r="E13" s="50"/>
    </row>
    <row r="14" spans="2:7" x14ac:dyDescent="0.25">
      <c r="B14" s="43"/>
      <c r="C14" s="36"/>
      <c r="D14" s="245"/>
      <c r="E14" s="50"/>
      <c r="F14" s="40"/>
    </row>
    <row r="15" spans="2:7" x14ac:dyDescent="0.25">
      <c r="B15" s="43"/>
      <c r="C15" s="132" t="s">
        <v>19</v>
      </c>
      <c r="D15" s="249">
        <f>SUM(D6:D14)</f>
        <v>400777062</v>
      </c>
      <c r="E15" s="50"/>
    </row>
    <row r="16" spans="2:7" ht="18.75" thickBot="1" x14ac:dyDescent="0.3">
      <c r="B16" s="43"/>
      <c r="C16" s="9"/>
      <c r="D16" s="9"/>
      <c r="E16" s="50"/>
    </row>
    <row r="17" spans="1:7" ht="26.25" customHeight="1" thickBot="1" x14ac:dyDescent="0.3">
      <c r="B17" s="43"/>
      <c r="C17" s="133" t="s">
        <v>15</v>
      </c>
      <c r="D17" s="41">
        <v>0.02</v>
      </c>
      <c r="E17" s="50"/>
    </row>
    <row r="18" spans="1:7" ht="39" hidden="1" customHeight="1" thickBot="1" x14ac:dyDescent="0.3">
      <c r="B18" s="43"/>
      <c r="D18" s="38">
        <f ca="1">TODAY()</f>
        <v>43530</v>
      </c>
      <c r="E18" s="50"/>
    </row>
    <row r="19" spans="1:7" s="8" customFormat="1" ht="18" customHeight="1" thickBot="1" x14ac:dyDescent="0.3">
      <c r="B19" s="43"/>
      <c r="C19" s="134" t="s">
        <v>18</v>
      </c>
      <c r="D19" s="134"/>
      <c r="E19" s="51"/>
      <c r="F19" s="7"/>
      <c r="G19" s="7"/>
    </row>
    <row r="20" spans="1:7" s="8" customFormat="1" ht="42" customHeight="1" thickBot="1" x14ac:dyDescent="0.3">
      <c r="B20" s="43"/>
      <c r="C20" s="250" t="s">
        <v>67</v>
      </c>
      <c r="D20" s="144"/>
      <c r="E20" s="51"/>
      <c r="F20" s="7"/>
      <c r="G20" s="7"/>
    </row>
    <row r="21" spans="1:7" ht="18.75" thickBot="1" x14ac:dyDescent="0.3">
      <c r="B21" s="43"/>
      <c r="C21" s="251" t="s">
        <v>39</v>
      </c>
      <c r="D21" s="252"/>
      <c r="E21" s="50"/>
    </row>
    <row r="22" spans="1:7" ht="5.25" customHeight="1" thickBot="1" x14ac:dyDescent="0.3">
      <c r="B22" s="46"/>
      <c r="C22" s="54"/>
      <c r="D22" s="55"/>
      <c r="E22" s="52"/>
    </row>
    <row r="23" spans="1:7" ht="0.75" customHeight="1" x14ac:dyDescent="0.25"/>
    <row r="24" spans="1:7" ht="14.25" hidden="1" customHeight="1" x14ac:dyDescent="0.25">
      <c r="C24" s="130" t="s">
        <v>46</v>
      </c>
    </row>
    <row r="25" spans="1:7" ht="18" customHeight="1" x14ac:dyDescent="0.25">
      <c r="A25" s="135"/>
      <c r="C25" s="136" t="s">
        <v>57</v>
      </c>
    </row>
    <row r="26" spans="1:7" x14ac:dyDescent="0.25">
      <c r="A26" s="137">
        <v>5273954</v>
      </c>
      <c r="C26" s="226" t="s">
        <v>56</v>
      </c>
    </row>
    <row r="27" spans="1:7" ht="18" hidden="1" customHeight="1" x14ac:dyDescent="0.25">
      <c r="A27" s="135"/>
      <c r="C27" s="135" t="s">
        <v>54</v>
      </c>
    </row>
    <row r="28" spans="1:7" ht="18" hidden="1" customHeight="1" x14ac:dyDescent="0.25">
      <c r="A28" s="135"/>
      <c r="C28" s="135" t="s">
        <v>48</v>
      </c>
    </row>
    <row r="29" spans="1:7" ht="18" hidden="1" customHeight="1" x14ac:dyDescent="0.25">
      <c r="C29" s="135" t="s">
        <v>49</v>
      </c>
    </row>
    <row r="30" spans="1:7" hidden="1" x14ac:dyDescent="0.25">
      <c r="C30" s="130"/>
    </row>
    <row r="31" spans="1:7" hidden="1" x14ac:dyDescent="0.25">
      <c r="C31" s="130"/>
    </row>
    <row r="32" spans="1:7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</sheetData>
  <mergeCells count="1">
    <mergeCell ref="C21:D21"/>
  </mergeCells>
  <phoneticPr fontId="3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6"/>
  <sheetViews>
    <sheetView topLeftCell="A8" zoomScale="75" zoomScaleNormal="72" workbookViewId="0">
      <selection activeCell="B18" sqref="B1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9" ht="99.75" hidden="1" customHeight="1" x14ac:dyDescent="0.2">
      <c r="D1" s="81"/>
      <c r="E1" s="81" t="s">
        <v>16</v>
      </c>
      <c r="F1" s="81"/>
      <c r="G1" s="81"/>
    </row>
    <row r="2" spans="1:9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  <c r="H2" s="103" t="s">
        <v>46</v>
      </c>
    </row>
    <row r="3" spans="1:9" ht="17.25" customHeight="1" x14ac:dyDescent="0.2">
      <c r="A3" s="83"/>
      <c r="E3" s="81"/>
    </row>
    <row r="4" spans="1:9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9" ht="17.25" customHeight="1" x14ac:dyDescent="0.2">
      <c r="A5" s="318"/>
      <c r="B5" s="318"/>
      <c r="C5" s="318"/>
      <c r="D5" s="318"/>
      <c r="E5" s="318"/>
    </row>
    <row r="6" spans="1:9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9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9" s="124" customFormat="1" ht="26.25" customHeight="1" thickBot="1" x14ac:dyDescent="0.25">
      <c r="B8" s="125" t="str">
        <f>L_1!B8</f>
        <v xml:space="preserve">LANCE No. </v>
      </c>
      <c r="C8" s="106"/>
      <c r="D8" s="125"/>
      <c r="E8" s="106">
        <v>6</v>
      </c>
    </row>
    <row r="9" spans="1:9" ht="17.25" customHeight="1" thickBot="1" x14ac:dyDescent="0.25">
      <c r="B9" s="126" t="s">
        <v>7</v>
      </c>
      <c r="C9" s="335">
        <v>41388.444444444445</v>
      </c>
      <c r="D9" s="330"/>
      <c r="E9" s="331"/>
    </row>
    <row r="10" spans="1:9" ht="17.25" customHeight="1" thickBot="1" x14ac:dyDescent="0.25">
      <c r="B10" s="82"/>
      <c r="D10" s="82"/>
      <c r="H10" s="184" t="s">
        <v>23</v>
      </c>
    </row>
    <row r="11" spans="1:9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L_5!B27</f>
        <v>47.5</v>
      </c>
      <c r="H11" s="185" t="str">
        <f>IF(G11=L_5!B15,L_5!A15,IF(G11=L_5!B16,L_5!A16,IF(G11=L_5!B17,L_5!A17,IF(G11=L_5!B18,L_5!A18,IF(G11=L_5!B19,L_5!A19,IF(G11=L_5!B20,L_5!A20,IF(G11=L_5!B21,L_5!A21,IF(G11=L_5!B22,L_5!A22,""))))))))</f>
        <v>B</v>
      </c>
      <c r="I11" s="94">
        <f>IF(H11=A15,G15,IF(H11=A16,G16,IF(A17=H11,G17,IF(H11=A18,G18,IF(H11=A19,G19,IF(H11=A20,G20,IF(A21=H11,G21,IF(H11=A22,G22,""))))))))</f>
        <v>0</v>
      </c>
    </row>
    <row r="12" spans="1:9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46.55</v>
      </c>
    </row>
    <row r="13" spans="1:9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9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9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IF(OFERTA_IN.!$A$12&gt;0,(IF(L_5!F15=1,"","NO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9" ht="16.5" customHeight="1" thickBot="1" x14ac:dyDescent="0.3">
      <c r="A16" s="87" t="str">
        <f>IF(OFERTA_IN.!A13="","",OFERTA_IN.!A13)</f>
        <v>A</v>
      </c>
      <c r="B16" s="79">
        <v>45.43</v>
      </c>
      <c r="C16" s="315" t="str">
        <f t="shared" si="0"/>
        <v/>
      </c>
      <c r="D16" s="316"/>
      <c r="E16" s="88" t="str">
        <f>IF(OFERTA_IN.!$A$13&gt;0,(IF(L_5!F16=1,"","NO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45.9</v>
      </c>
      <c r="C17" s="315" t="str">
        <f t="shared" si="0"/>
        <v/>
      </c>
      <c r="D17" s="316"/>
      <c r="E17" s="88" t="str">
        <f>IF(OFERTA_IN.!$A$14&gt;0,(IF(L_5!F17=1,"","NO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IF(OFERTA_IN.!$A$15&gt;0,(IF(L_5!F18=1,"","NO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IF(OFERTA_IN.!$A$16&gt;0,(IF(L_5!F19=1,"","NO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IF(OFERTA_IN.!$A$17&gt;0,(IF(L_5!F20=1,"","NO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IF(OFERTA_IN.!$A$18&gt;0,(IF(L_5!F21=1,"","NO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IF(OFERTA_IN.!$A$19&gt;0,(IF(L_5!F22=1,"","NO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IF(OFERTA_IN.!$A$20&gt;0,(IF(L_5!F23=1,"","NO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IF(OFERTA_IN.!$A$21&gt;0,(IF(L_5!F24=1,"","NO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45.43</v>
      </c>
      <c r="C27" s="321" t="s">
        <v>10</v>
      </c>
      <c r="D27" s="322"/>
      <c r="E27" s="319">
        <f>IF(B27="NO HUBO OFERTA","",1-(B27/OFERTA_IN.!C26))</f>
        <v>0.99999988664520922</v>
      </c>
      <c r="F27" s="90"/>
      <c r="G27" s="325">
        <f>IF(E27="","",OFERTA_IN.!C26-L_6!B27)</f>
        <v>400777016.56999999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C19:D19"/>
    <mergeCell ref="C21:D21"/>
    <mergeCell ref="A2:B2"/>
    <mergeCell ref="A5:E5"/>
    <mergeCell ref="A4:G4"/>
    <mergeCell ref="A6:G6"/>
    <mergeCell ref="C9:E9"/>
    <mergeCell ref="C22:D22"/>
    <mergeCell ref="C23:D23"/>
    <mergeCell ref="A13:G13"/>
    <mergeCell ref="G27:G28"/>
    <mergeCell ref="A7:G7"/>
    <mergeCell ref="C20:D20"/>
    <mergeCell ref="C18:D18"/>
    <mergeCell ref="C14:D14"/>
    <mergeCell ref="E27:E28"/>
    <mergeCell ref="C15:D15"/>
    <mergeCell ref="C16:D16"/>
    <mergeCell ref="C17:D17"/>
    <mergeCell ref="C24:D24"/>
    <mergeCell ref="B27:B28"/>
    <mergeCell ref="A27:A28"/>
    <mergeCell ref="C27:D28"/>
  </mergeCells>
  <phoneticPr fontId="0" type="noConversion"/>
  <pageMargins left="0.74803149606299213" right="0.39370078740157483" top="0.39370078740157483" bottom="0.39370078740157483" header="0" footer="0"/>
  <pageSetup paperSize="9" orientation="portrait" horizontalDpi="300" verticalDpi="300" r:id="rId1"/>
  <headerFooter alignWithMargins="0"/>
  <ignoredErrors>
    <ignoredError sqref="B31:D51 A31:A39 A41:A51" unlocked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6"/>
  <sheetViews>
    <sheetView topLeftCell="A5" zoomScale="75" workbookViewId="0">
      <selection activeCell="E8" sqref="E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10" ht="99.75" hidden="1" customHeight="1" x14ac:dyDescent="0.2">
      <c r="D1" s="81"/>
      <c r="E1" s="81" t="s">
        <v>16</v>
      </c>
      <c r="F1" s="81"/>
      <c r="G1" s="81"/>
    </row>
    <row r="2" spans="1:10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  <c r="H2" s="103" t="s">
        <v>46</v>
      </c>
    </row>
    <row r="3" spans="1:10" ht="17.25" customHeight="1" x14ac:dyDescent="0.2">
      <c r="A3" s="83"/>
      <c r="E3" s="81"/>
    </row>
    <row r="4" spans="1:10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10" ht="17.25" customHeight="1" x14ac:dyDescent="0.2">
      <c r="A5" s="318">
        <f>OFERTA_IN.!A5</f>
        <v>0</v>
      </c>
      <c r="B5" s="318"/>
      <c r="C5" s="318"/>
      <c r="D5" s="318"/>
      <c r="E5" s="318"/>
    </row>
    <row r="6" spans="1:10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10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10" s="124" customFormat="1" ht="26.25" customHeight="1" thickBot="1" x14ac:dyDescent="0.25">
      <c r="B8" s="125" t="str">
        <f>L_1!B8</f>
        <v xml:space="preserve">LANCE No. </v>
      </c>
      <c r="C8" s="106"/>
      <c r="D8" s="125">
        <v>7</v>
      </c>
      <c r="E8" s="106"/>
    </row>
    <row r="9" spans="1:10" ht="17.25" customHeight="1" thickBot="1" x14ac:dyDescent="0.25">
      <c r="B9" s="126" t="s">
        <v>7</v>
      </c>
      <c r="C9" s="336">
        <v>40534.441666666666</v>
      </c>
      <c r="D9" s="337"/>
      <c r="E9" s="338"/>
    </row>
    <row r="10" spans="1:10" ht="17.25" customHeight="1" thickBot="1" x14ac:dyDescent="0.25">
      <c r="B10" s="82"/>
      <c r="D10" s="82"/>
      <c r="H10" s="184" t="s">
        <v>23</v>
      </c>
    </row>
    <row r="11" spans="1:10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L_6!B27</f>
        <v>45.43</v>
      </c>
      <c r="H11" s="185" t="str">
        <f>IF(G11=L_6!B15,L_6!A15,IF(G11=L_6!B16,L_6!A16,IF(G11=L_6!B17,L_6!A17,IF(G11=L_6!B18,L_6!A18,IF(G11=L_6!B19,L_6!A19,IF(G11=L_6!B20,L_6!A20,IF(G11=L_6!B21,L_6!A21,IF(G11=L_6!B22,L_6!A22,""))))))))</f>
        <v>A</v>
      </c>
      <c r="I11" s="94">
        <f>IF(H11=A15,G15,IF(H11=A16,G16,IF(A17=H11,G17,IF(H11=A18,G18,IF(H11=A19,G19,IF(H11=A20,G20,IF(A21=H11,G21,IF(H11=A22,G22,""))))))))</f>
        <v>0</v>
      </c>
      <c r="J11" s="139"/>
    </row>
    <row r="12" spans="1:10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44.5214</v>
      </c>
    </row>
    <row r="13" spans="1:10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10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10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IF(OFERTA_IN.!$A$12&gt;0,(IF(L_6!F15=1,"","NO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10" ht="16.5" customHeight="1" thickBot="1" x14ac:dyDescent="0.3">
      <c r="A16" s="87" t="str">
        <f>IF(OFERTA_IN.!A13="","",OFERTA_IN.!A13)</f>
        <v>A</v>
      </c>
      <c r="B16" s="79">
        <v>43.44</v>
      </c>
      <c r="C16" s="315" t="str">
        <f t="shared" si="0"/>
        <v/>
      </c>
      <c r="D16" s="316"/>
      <c r="E16" s="88" t="str">
        <f>IF(OFERTA_IN.!$A$13&gt;0,(IF(L_6!F16=1,"","NO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43.5</v>
      </c>
      <c r="C17" s="315" t="str">
        <f t="shared" si="0"/>
        <v/>
      </c>
      <c r="D17" s="316"/>
      <c r="E17" s="88" t="str">
        <f>IF(OFERTA_IN.!$A$14&gt;0,(IF(L_6!F17=1,"","NO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IF(OFERTA_IN.!$A$15&gt;0,(IF(L_6!F18=1,"","NO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IF(OFERTA_IN.!$A$16&gt;0,(IF(L_6!F19=1,"","NO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IF(OFERTA_IN.!$A$17&gt;0,(IF(L_6!F20=1,"","NO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IF(OFERTA_IN.!$A$18&gt;0,(IF(L_6!F21=1,"","NO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IF(OFERTA_IN.!$A$19&gt;0,(IF(L_6!F22=1,"","NO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IF(OFERTA_IN.!$A$20&gt;0,(IF(L_6!F23=1,"","NO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IF(OFERTA_IN.!$A$21&gt;0,(IF(L_6!F24=1,"","NO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43.44</v>
      </c>
      <c r="C27" s="321" t="s">
        <v>10</v>
      </c>
      <c r="D27" s="322"/>
      <c r="E27" s="319">
        <f>IF(B27="NO HUBO OFERTA","",1-(B27/OFERTA_IN.!C26))</f>
        <v>0.99999989161056324</v>
      </c>
      <c r="F27" s="90"/>
      <c r="G27" s="325">
        <f>IF(E27="","",OFERTA_IN.!C26-L_7!B27)</f>
        <v>400777018.56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G27:G28"/>
    <mergeCell ref="A13:G13"/>
    <mergeCell ref="C20:D20"/>
    <mergeCell ref="C14:D14"/>
    <mergeCell ref="C15:D15"/>
    <mergeCell ref="C18:D18"/>
    <mergeCell ref="C19:D19"/>
    <mergeCell ref="C9:E9"/>
    <mergeCell ref="A27:A28"/>
    <mergeCell ref="B27:B28"/>
    <mergeCell ref="C21:D21"/>
    <mergeCell ref="C22:D22"/>
    <mergeCell ref="C23:D23"/>
    <mergeCell ref="E27:E28"/>
    <mergeCell ref="C27:D28"/>
    <mergeCell ref="C16:D16"/>
    <mergeCell ref="C17:D17"/>
    <mergeCell ref="C24:D24"/>
    <mergeCell ref="A2:B2"/>
    <mergeCell ref="A5:E5"/>
    <mergeCell ref="A4:G4"/>
    <mergeCell ref="A6:G6"/>
    <mergeCell ref="A7:G7"/>
  </mergeCells>
  <phoneticPr fontId="0" type="noConversion"/>
  <pageMargins left="0.74803149606299213" right="0.39370078740157483" top="0.39370078740157483" bottom="0.39370078740157483" header="0" footer="0"/>
  <pageSetup paperSize="9" orientation="portrait" horizontalDpi="300" verticalDpi="300" r:id="rId1"/>
  <headerFooter alignWithMargins="0"/>
  <ignoredErrors>
    <ignoredError sqref="B31:D50 A31:A39 A41:A50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6"/>
  <sheetViews>
    <sheetView topLeftCell="A5" zoomScale="75" zoomScaleNormal="89" workbookViewId="0">
      <selection activeCell="B18" sqref="B1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9" ht="99.75" hidden="1" customHeight="1" x14ac:dyDescent="0.2">
      <c r="D1" s="81"/>
      <c r="E1" s="81" t="s">
        <v>16</v>
      </c>
      <c r="F1" s="81"/>
      <c r="G1" s="81"/>
    </row>
    <row r="2" spans="1:9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  <c r="H2" s="103" t="s">
        <v>46</v>
      </c>
    </row>
    <row r="3" spans="1:9" ht="17.25" customHeight="1" x14ac:dyDescent="0.2">
      <c r="A3" s="83"/>
      <c r="E3" s="81"/>
    </row>
    <row r="4" spans="1:9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9" ht="17.25" customHeight="1" x14ac:dyDescent="0.2">
      <c r="A5" s="318">
        <f>OFERTA_IN.!A5</f>
        <v>0</v>
      </c>
      <c r="B5" s="318"/>
      <c r="C5" s="318"/>
      <c r="D5" s="318"/>
      <c r="E5" s="318"/>
    </row>
    <row r="6" spans="1:9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9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9" s="124" customFormat="1" ht="26.25" customHeight="1" thickBot="1" x14ac:dyDescent="0.25">
      <c r="B8" s="125" t="str">
        <f>L_1!B8</f>
        <v xml:space="preserve">LANCE No. </v>
      </c>
      <c r="C8" s="106"/>
      <c r="D8" s="125">
        <v>8</v>
      </c>
      <c r="E8" s="106"/>
    </row>
    <row r="9" spans="1:9" ht="17.25" customHeight="1" thickBot="1" x14ac:dyDescent="0.25">
      <c r="B9" s="126" t="s">
        <v>7</v>
      </c>
      <c r="C9" s="339">
        <v>42849.448611111111</v>
      </c>
      <c r="D9" s="340"/>
      <c r="E9" s="341"/>
    </row>
    <row r="10" spans="1:9" ht="17.25" customHeight="1" thickBot="1" x14ac:dyDescent="0.25">
      <c r="B10" s="82"/>
      <c r="D10" s="82"/>
      <c r="H10" s="184" t="s">
        <v>23</v>
      </c>
    </row>
    <row r="11" spans="1:9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L_7!B27</f>
        <v>43.44</v>
      </c>
      <c r="H11" s="185" t="str">
        <f>IF(G11=L_7!B15,L_7!A15,IF(G11=L_7!B16,L_7!A16,IF(G11=L_7!B17,L_7!A17,IF(G11=L_7!B18,L_7!A18,IF(G11=L_7!B19,L_7!A19,IF(G11=L_7!B20,L_7!A20,IF(G11=L_7!B21,L_7!A21,IF(G11=L_7!B22,L_7!A22,""))))))))</f>
        <v>A</v>
      </c>
      <c r="I11" s="94">
        <f>IF(H11=A15,G15,IF(H11=A16,G16,IF(A17=H11,G17,IF(H11=A18,G18,IF(H11=A19,G19,IF(H11=A20,G20,IF(A21=H11,G21,IF(H11=A22,G22,""))))))))</f>
        <v>0</v>
      </c>
    </row>
    <row r="12" spans="1:9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42.571199999999997</v>
      </c>
    </row>
    <row r="13" spans="1:9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9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9" ht="16.5" customHeight="1" thickBot="1" x14ac:dyDescent="0.3">
      <c r="A15" s="87" t="str">
        <f>IF(OFERTA_IN.!A12="","",OFERTA_IN.!A12)</f>
        <v>A</v>
      </c>
      <c r="B15" s="97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IF(OFERTA_IN.!$A$12&gt;0,(IF(L_7!F15=1,"","NO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9" ht="16.5" customHeight="1" thickBot="1" x14ac:dyDescent="0.3">
      <c r="A16" s="87" t="str">
        <f>IF(OFERTA_IN.!A13="","",OFERTA_IN.!A13)</f>
        <v>A</v>
      </c>
      <c r="B16" s="97">
        <v>41.63</v>
      </c>
      <c r="C16" s="315" t="str">
        <f t="shared" si="0"/>
        <v/>
      </c>
      <c r="D16" s="316"/>
      <c r="E16" s="88" t="str">
        <f>IF(OFERTA_IN.!$A$13&gt;0,(IF(L_7!F16=1,"","NO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41.9</v>
      </c>
      <c r="C17" s="315" t="str">
        <f t="shared" si="0"/>
        <v/>
      </c>
      <c r="D17" s="316"/>
      <c r="E17" s="88" t="str">
        <f>IF(OFERTA_IN.!$A$14&gt;0,(IF(L_7!F17=1,"","NO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IF(OFERTA_IN.!$A$15&gt;0,(IF(L_7!F18=1,"","NO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IF(OFERTA_IN.!$A$16&gt;0,(IF(L_7!F19=1,"","NO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IF(OFERTA_IN.!$A$17&gt;0,(IF(L_7!F20=1,"","NO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IF(OFERTA_IN.!$A$18&gt;0,(IF(L_7!F21=1,"","NO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IF(OFERTA_IN.!$A$19&gt;0,(IF(L_7!F22=1,"","NO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IF(OFERTA_IN.!$A$20&gt;0,(IF(L_7!F23=1,"","NO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IF(OFERTA_IN.!$A$21&gt;0,(IF(L_7!F24=1,"","NO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41.63</v>
      </c>
      <c r="C27" s="321" t="s">
        <v>10</v>
      </c>
      <c r="D27" s="322"/>
      <c r="E27" s="319">
        <f>IF(B27="NO HUBO OFERTA","",1-(B27/OFERTA_IN.!C26))</f>
        <v>0.99999989612678986</v>
      </c>
      <c r="F27" s="90"/>
      <c r="G27" s="325">
        <f>IF(E27="","",OFERTA_IN.!C26-L_8!B27)</f>
        <v>400777020.37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A27:A28"/>
    <mergeCell ref="B27:B28"/>
    <mergeCell ref="G27:G28"/>
    <mergeCell ref="A13:G13"/>
    <mergeCell ref="E27:E28"/>
    <mergeCell ref="C27:D28"/>
    <mergeCell ref="C21:D21"/>
    <mergeCell ref="C22:D22"/>
    <mergeCell ref="C24:D24"/>
    <mergeCell ref="C23:D23"/>
    <mergeCell ref="C17:D17"/>
    <mergeCell ref="C18:D18"/>
    <mergeCell ref="C19:D19"/>
    <mergeCell ref="A2:B2"/>
    <mergeCell ref="A5:E5"/>
    <mergeCell ref="A4:G4"/>
    <mergeCell ref="A6:G6"/>
    <mergeCell ref="A7:G7"/>
    <mergeCell ref="C9:E9"/>
    <mergeCell ref="C20:D20"/>
    <mergeCell ref="C14:D14"/>
    <mergeCell ref="C15:D15"/>
    <mergeCell ref="C16:D16"/>
  </mergeCells>
  <phoneticPr fontId="0" type="noConversion"/>
  <pageMargins left="0.74803149606299213" right="0.39370078740157483" top="0.39370078740157483" bottom="0.39370078740157483" header="0" footer="0"/>
  <pageSetup paperSize="9" orientation="portrait" horizontalDpi="300" verticalDpi="300" r:id="rId1"/>
  <headerFooter alignWithMargins="0"/>
  <ignoredErrors>
    <ignoredError sqref="B31:D51 A31:A39 A41:A51" unlockedFormula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6"/>
  <sheetViews>
    <sheetView topLeftCell="A9" zoomScaleNormal="100" workbookViewId="0">
      <selection activeCell="B27" sqref="B27:B2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9" ht="99.75" hidden="1" customHeight="1" x14ac:dyDescent="0.2">
      <c r="D1" s="81"/>
      <c r="E1" s="81" t="s">
        <v>16</v>
      </c>
      <c r="F1" s="81"/>
      <c r="G1" s="81"/>
    </row>
    <row r="2" spans="1:9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  <c r="H2" s="103" t="s">
        <v>46</v>
      </c>
    </row>
    <row r="3" spans="1:9" ht="17.25" customHeight="1" x14ac:dyDescent="0.2">
      <c r="A3" s="83"/>
      <c r="E3" s="81"/>
    </row>
    <row r="4" spans="1:9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9" ht="17.25" customHeight="1" x14ac:dyDescent="0.2">
      <c r="A5" s="318">
        <f>OFERTA_IN.!A5</f>
        <v>0</v>
      </c>
      <c r="B5" s="318"/>
      <c r="C5" s="318"/>
      <c r="D5" s="318"/>
      <c r="E5" s="318"/>
    </row>
    <row r="6" spans="1:9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9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9" s="124" customFormat="1" ht="26.25" customHeight="1" thickBot="1" x14ac:dyDescent="0.25">
      <c r="B8" s="125" t="str">
        <f>L_1!B8</f>
        <v xml:space="preserve">LANCE No. </v>
      </c>
      <c r="C8" s="106"/>
      <c r="D8" s="125">
        <v>9</v>
      </c>
      <c r="E8" s="106"/>
    </row>
    <row r="9" spans="1:9" ht="17.25" customHeight="1" thickBot="1" x14ac:dyDescent="0.25">
      <c r="B9" s="126" t="s">
        <v>7</v>
      </c>
      <c r="C9" s="339">
        <v>42849.450694444444</v>
      </c>
      <c r="D9" s="340"/>
      <c r="E9" s="341"/>
    </row>
    <row r="10" spans="1:9" ht="17.25" customHeight="1" thickBot="1" x14ac:dyDescent="0.25">
      <c r="B10" s="82"/>
      <c r="D10" s="82"/>
      <c r="H10" s="184" t="s">
        <v>23</v>
      </c>
    </row>
    <row r="11" spans="1:9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L_8!B27</f>
        <v>41.63</v>
      </c>
      <c r="H11" s="185" t="str">
        <f>IF(G11=L_8!B15,L_8!A15,IF(G11=L_8!B16,L_8!A16,IF(G11=L_8!B17,L_8!A17,IF(G11=L_8!B18,L_8!A18,IF(G11=L_8!B19,L_8!A19,IF(G11=L_8!B20,L_8!A20,IF(G11=L_8!B21,L_8!A21,IF(G11=L_8!B22,L_8!A22,""))))))))</f>
        <v>A</v>
      </c>
      <c r="I11" s="94">
        <f>IF(H11=A15,G15,IF(H11=A16,G16,IF(A17=H11,G17,IF(H11=A18,G18,IF(H11=A19,G19,IF(H11=A20,G20,IF(A21=H11,G21,IF(H11=A22,G22,""))))))))</f>
        <v>0</v>
      </c>
    </row>
    <row r="12" spans="1:9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40.797400000000003</v>
      </c>
    </row>
    <row r="13" spans="1:9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9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9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IF(OFERTA_IN.!$A$12&gt;0,(IF(L_8!F15=1,"","NO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9" ht="16.5" customHeight="1" thickBot="1" x14ac:dyDescent="0.3">
      <c r="A16" s="87" t="str">
        <f>IF(OFERTA_IN.!A13="","",OFERTA_IN.!A13)</f>
        <v>A</v>
      </c>
      <c r="B16" s="79">
        <v>39.46</v>
      </c>
      <c r="C16" s="315" t="str">
        <f t="shared" si="0"/>
        <v/>
      </c>
      <c r="D16" s="316"/>
      <c r="E16" s="88" t="str">
        <f>IF(OFERTA_IN.!$A$13&gt;0,(IF(L_8!F16=1,"","NO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39.799999999999997</v>
      </c>
      <c r="C17" s="315" t="str">
        <f t="shared" si="0"/>
        <v/>
      </c>
      <c r="D17" s="316"/>
      <c r="E17" s="88" t="str">
        <f>IF(OFERTA_IN.!$A$14&gt;0,(IF(L_8!F17=1,"","NO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IF(OFERTA_IN.!$A$15&gt;0,(IF(L_8!F18=1,"","NO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IF(OFERTA_IN.!$A$16&gt;0,(IF(L_8!F19=1,"","NO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IF(OFERTA_IN.!$A$17&gt;0,(IF(L_8!F20=1,"","NO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IF(OFERTA_IN.!$A$18&gt;0,(IF(L_8!F21=1,"","NO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IF(OFERTA_IN.!$A$19&gt;0,(IF(L_8!F22=1,"","NO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IF(OFERTA_IN.!$A$20&gt;0,(IF(L_8!F23=1,"","NO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IF(OFERTA_IN.!$A$21&gt;0,(IF(L_8!F24=1,"","NO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39.46</v>
      </c>
      <c r="C27" s="321" t="s">
        <v>10</v>
      </c>
      <c r="D27" s="322"/>
      <c r="E27" s="319">
        <f>IF(B27="NO HUBO OFERTA","",1-(B27/OFERTA_IN.!C26))</f>
        <v>0.99999990154127139</v>
      </c>
      <c r="F27" s="90"/>
      <c r="G27" s="325">
        <f>IF(E27="","",OFERTA_IN.!C26-L_9!B27)</f>
        <v>400777022.54000002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A27:A28"/>
    <mergeCell ref="B27:B28"/>
    <mergeCell ref="G27:G28"/>
    <mergeCell ref="A13:G13"/>
    <mergeCell ref="C20:D20"/>
    <mergeCell ref="C14:D14"/>
    <mergeCell ref="C15:D15"/>
    <mergeCell ref="C16:D16"/>
    <mergeCell ref="C17:D17"/>
    <mergeCell ref="E27:E28"/>
    <mergeCell ref="A2:B2"/>
    <mergeCell ref="A5:E5"/>
    <mergeCell ref="A4:G4"/>
    <mergeCell ref="A6:G6"/>
    <mergeCell ref="A7:G7"/>
    <mergeCell ref="C9:E9"/>
    <mergeCell ref="C27:D28"/>
    <mergeCell ref="C21:D21"/>
    <mergeCell ref="C22:D22"/>
    <mergeCell ref="C23:D23"/>
    <mergeCell ref="C18:D18"/>
    <mergeCell ref="C19:D19"/>
    <mergeCell ref="C24:D24"/>
  </mergeCells>
  <phoneticPr fontId="0" type="noConversion"/>
  <pageMargins left="0.74803149606299213" right="0.39370078740157483" top="0.39370078740157483" bottom="0.39370078740157483" header="0" footer="0"/>
  <pageSetup paperSize="9" orientation="portrait" horizontalDpi="300" verticalDpi="300" r:id="rId1"/>
  <headerFooter alignWithMargins="0"/>
  <ignoredErrors>
    <ignoredError sqref="B31:D58 A31:A39 A41:A58" unlockedFormula="1"/>
  </ignoredError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6"/>
  <sheetViews>
    <sheetView topLeftCell="A8" zoomScale="75" workbookViewId="0">
      <selection activeCell="B18" sqref="B1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9" ht="99.75" hidden="1" customHeight="1" x14ac:dyDescent="0.2">
      <c r="D1" s="81"/>
      <c r="E1" s="81" t="s">
        <v>16</v>
      </c>
      <c r="F1" s="81"/>
      <c r="G1" s="81"/>
    </row>
    <row r="2" spans="1:9" s="82" customFormat="1" ht="17.25" customHeight="1" x14ac:dyDescent="0.2">
      <c r="A2" s="317" t="str">
        <f>L_9!A2</f>
        <v xml:space="preserve">Miercoles, 6 de Marzo de 2019 , 9:05 a.m.  </v>
      </c>
      <c r="B2" s="317"/>
      <c r="D2" s="80"/>
      <c r="E2" s="81"/>
      <c r="H2" s="103" t="s">
        <v>46</v>
      </c>
    </row>
    <row r="3" spans="1:9" ht="17.25" customHeight="1" x14ac:dyDescent="0.2">
      <c r="A3" s="83"/>
      <c r="E3" s="81"/>
    </row>
    <row r="4" spans="1:9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9" ht="17.25" customHeight="1" x14ac:dyDescent="0.2">
      <c r="A5" s="318">
        <f>OFERTA_IN.!A5</f>
        <v>0</v>
      </c>
      <c r="B5" s="318"/>
      <c r="C5" s="318"/>
      <c r="D5" s="318"/>
      <c r="E5" s="318"/>
    </row>
    <row r="6" spans="1:9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9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9" s="124" customFormat="1" ht="26.25" customHeight="1" thickBot="1" x14ac:dyDescent="0.25">
      <c r="B8" s="125" t="str">
        <f>L_9!B8</f>
        <v xml:space="preserve">LANCE No. </v>
      </c>
      <c r="C8" s="106"/>
      <c r="D8" s="125">
        <v>10</v>
      </c>
      <c r="E8" s="106"/>
    </row>
    <row r="9" spans="1:9" ht="17.25" customHeight="1" thickBot="1" x14ac:dyDescent="0.25">
      <c r="B9" s="126" t="s">
        <v>7</v>
      </c>
      <c r="C9" s="339">
        <v>42849.45208333333</v>
      </c>
      <c r="D9" s="340"/>
      <c r="E9" s="341"/>
    </row>
    <row r="10" spans="1:9" ht="17.25" customHeight="1" thickBot="1" x14ac:dyDescent="0.25">
      <c r="B10" s="82"/>
      <c r="D10" s="82"/>
      <c r="H10" s="184" t="s">
        <v>23</v>
      </c>
    </row>
    <row r="11" spans="1:9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L_9!B27</f>
        <v>39.46</v>
      </c>
      <c r="H11" s="185" t="str">
        <f>IF(G11=L_9!B15,L_9!A15,IF(G11=L_9!B16,L_9!A16,IF(G11=L_9!B17,L_9!A17,IF(G11=L_9!B18,L_9!A18,IF(G11=L_9!B19,L_9!A19,IF(G11=L_9!B20,L_9!A20,IF(G11=L_9!B21,L_9!A21,IF(G11=L_9!B22,L_9!A22,""))))))))</f>
        <v>A</v>
      </c>
      <c r="I11" s="94">
        <f>IF(H11=A15,G15,IF(H11=A16,G16,IF(A17=H11,G17,IF(H11=A18,G18,IF(H11=A19,G19,IF(H11=A20,G20,IF(A21=H11,G21,IF(H11=A22,G22,""))))))))</f>
        <v>0</v>
      </c>
    </row>
    <row r="12" spans="1:9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38.6708</v>
      </c>
    </row>
    <row r="13" spans="1:9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9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9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IF(OFERTA_IN.!$A$12&gt;0,(IF(L_9!F15=1,"","NO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9" ht="16.5" customHeight="1" thickBot="1" x14ac:dyDescent="0.3">
      <c r="A16" s="87" t="str">
        <f>IF(OFERTA_IN.!A13="","",OFERTA_IN.!A13)</f>
        <v>A</v>
      </c>
      <c r="B16" s="79">
        <v>37.58</v>
      </c>
      <c r="C16" s="315" t="str">
        <f t="shared" si="0"/>
        <v/>
      </c>
      <c r="D16" s="316"/>
      <c r="E16" s="88" t="str">
        <f>IF(OFERTA_IN.!$A$13&gt;0,(IF(L_9!F16=1,"","NO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38.1</v>
      </c>
      <c r="C17" s="315" t="str">
        <f t="shared" si="0"/>
        <v/>
      </c>
      <c r="D17" s="316"/>
      <c r="E17" s="88" t="str">
        <f>IF(OFERTA_IN.!$A$14&gt;0,(IF(L_9!F17=1,"","NO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IF(OFERTA_IN.!$A$15&gt;0,(IF(L_9!F18=1,"","NO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IF(OFERTA_IN.!$A$16&gt;0,(IF(L_9!F19=1,"","NO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IF(OFERTA_IN.!$A$17&gt;0,(IF(L_9!F20=1,"","NO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IF(OFERTA_IN.!$A$18&gt;0,(IF(L_9!F21=1,"","NO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IF(OFERTA_IN.!$A$19&gt;0,(IF(L_9!F22=1,"","NO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IF(OFERTA_IN.!$A$20&gt;0,(IF(L_9!F23=1,"","NO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IF(OFERTA_IN.!$A$21&gt;0,(IF(L_9!F24=1,"","NO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37.58</v>
      </c>
      <c r="C27" s="321" t="s">
        <v>10</v>
      </c>
      <c r="D27" s="322"/>
      <c r="E27" s="319">
        <f>IF(B27="NO HUBO OFERTA","",1-(B27/OFERTA_IN.!C26))</f>
        <v>0.99999990623215862</v>
      </c>
      <c r="F27" s="90"/>
      <c r="G27" s="325">
        <f>IF(E27="","",OFERTA_IN.!C26-L_10!B27)</f>
        <v>400777024.42000002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C24:D24"/>
    <mergeCell ref="G27:G28"/>
    <mergeCell ref="A4:G4"/>
    <mergeCell ref="A6:G6"/>
    <mergeCell ref="A7:G7"/>
    <mergeCell ref="C9:E9"/>
    <mergeCell ref="A13:G13"/>
    <mergeCell ref="A27:A28"/>
    <mergeCell ref="C21:D21"/>
    <mergeCell ref="C22:D22"/>
    <mergeCell ref="C23:D23"/>
    <mergeCell ref="B27:B28"/>
    <mergeCell ref="E27:E28"/>
    <mergeCell ref="C27:D28"/>
    <mergeCell ref="C15:D15"/>
    <mergeCell ref="C16:D16"/>
    <mergeCell ref="C17:D17"/>
    <mergeCell ref="A2:B2"/>
    <mergeCell ref="A5:E5"/>
    <mergeCell ref="C19:D19"/>
    <mergeCell ref="C20:D20"/>
    <mergeCell ref="C18:D18"/>
    <mergeCell ref="C14:D14"/>
  </mergeCells>
  <phoneticPr fontId="0" type="noConversion"/>
  <pageMargins left="0.74803149606299213" right="0.39370078740157483" top="0.39370078740157483" bottom="0.39370078740157483" header="0" footer="0"/>
  <pageSetup paperSize="9" orientation="portrait" horizontalDpi="300" verticalDpi="300" r:id="rId1"/>
  <headerFooter alignWithMargins="0"/>
  <ignoredErrors>
    <ignoredError sqref="B31:D62 A31:A39 A41:A62" unlockedFormula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6"/>
  <sheetViews>
    <sheetView topLeftCell="A8" zoomScale="75" workbookViewId="0">
      <selection activeCell="B18" sqref="B1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9" ht="99.75" hidden="1" customHeight="1" x14ac:dyDescent="0.2">
      <c r="D1" s="81"/>
      <c r="E1" s="81" t="s">
        <v>16</v>
      </c>
      <c r="F1" s="81"/>
      <c r="G1" s="81"/>
    </row>
    <row r="2" spans="1:9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  <c r="H2" s="103" t="s">
        <v>46</v>
      </c>
    </row>
    <row r="3" spans="1:9" ht="17.25" customHeight="1" x14ac:dyDescent="0.2">
      <c r="A3" s="83"/>
      <c r="E3" s="81"/>
    </row>
    <row r="4" spans="1:9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9" ht="17.25" customHeight="1" x14ac:dyDescent="0.2">
      <c r="A5" s="318">
        <f>OFERTA_IN.!A5</f>
        <v>0</v>
      </c>
      <c r="B5" s="318"/>
      <c r="C5" s="318"/>
      <c r="D5" s="318"/>
      <c r="E5" s="318"/>
    </row>
    <row r="6" spans="1:9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9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9" s="124" customFormat="1" ht="26.25" customHeight="1" thickBot="1" x14ac:dyDescent="0.25">
      <c r="B8" s="125" t="str">
        <f>L_1!B8</f>
        <v xml:space="preserve">LANCE No. </v>
      </c>
      <c r="C8" s="106"/>
      <c r="D8" s="125">
        <v>11</v>
      </c>
      <c r="E8" s="106"/>
    </row>
    <row r="9" spans="1:9" ht="17.25" customHeight="1" thickBot="1" x14ac:dyDescent="0.25">
      <c r="B9" s="126" t="s">
        <v>7</v>
      </c>
      <c r="C9" s="340">
        <v>0.4548611111111111</v>
      </c>
      <c r="D9" s="340"/>
      <c r="E9" s="341"/>
    </row>
    <row r="10" spans="1:9" ht="17.25" customHeight="1" thickBot="1" x14ac:dyDescent="0.25">
      <c r="B10" s="82"/>
      <c r="D10" s="82"/>
      <c r="H10" s="184" t="s">
        <v>23</v>
      </c>
    </row>
    <row r="11" spans="1:9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L_10!B27</f>
        <v>37.58</v>
      </c>
      <c r="H11" s="185" t="str">
        <f>IF(G11=L_10!B15,L_10!A15,IF(G11=L_10!B16,L_10!A16,IF(G11=L_10!B17,L_10!A17,IF(G11=L_10!B18,L_10!A18,IF(G11=L_10!B19,L_10!A19,IF(G11=L_10!B20,L_10!A20,IF(G11=L_10!B21,L_10!A21,IF(G11=L_10!B22,L_10!A22,""))))))))</f>
        <v>A</v>
      </c>
      <c r="I11" s="94">
        <f>IF(H11=A15,G15,IF(H11=A16,G16,IF(A17=H11,G17,IF(H11=A18,G18,IF(H11=A19,G19,IF(H11=A20,G20,IF(A21=H11,G21,IF(H11=A22,G22,""))))))))</f>
        <v>0</v>
      </c>
    </row>
    <row r="12" spans="1:9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36.828399999999995</v>
      </c>
    </row>
    <row r="13" spans="1:9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9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9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IF(OFERTA_IN.!$A$12&gt;0,(IF(L_10!F15=1,"","NO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9" ht="16.5" customHeight="1" thickBot="1" x14ac:dyDescent="0.3">
      <c r="A16" s="87" t="str">
        <f>IF(OFERTA_IN.!A13="","",OFERTA_IN.!A13)</f>
        <v>A</v>
      </c>
      <c r="B16" s="79">
        <v>36.28</v>
      </c>
      <c r="C16" s="315" t="str">
        <f t="shared" si="0"/>
        <v/>
      </c>
      <c r="D16" s="316"/>
      <c r="E16" s="88" t="str">
        <f>IF(OFERTA_IN.!$A$13&gt;0,(IF(L_10!F16=1,"","NO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36.01</v>
      </c>
      <c r="C17" s="315" t="str">
        <f t="shared" si="0"/>
        <v/>
      </c>
      <c r="D17" s="316"/>
      <c r="E17" s="88" t="str">
        <f>IF(OFERTA_IN.!$A$14&gt;0,(IF(L_10!F17=1,"","NO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IF(OFERTA_IN.!$A$15&gt;0,(IF(L_10!F18=1,"","NO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IF(OFERTA_IN.!$A$16&gt;0,(IF(L_10!F19=1,"","NO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IF(OFERTA_IN.!$A$17&gt;0,(IF(L_10!F20=1,"","NO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IF(OFERTA_IN.!$A$18&gt;0,(IF(L_10!F21=1,"","NO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IF(OFERTA_IN.!$A$19&gt;0,(IF(L_10!F22=1,"","NO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IF(OFERTA_IN.!$A$20&gt;0,(IF(L_10!F23=1,"","NO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IF(OFERTA_IN.!$A$21&gt;0,(IF(L_10!F24=1,"","NO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36.01</v>
      </c>
      <c r="C27" s="321" t="s">
        <v>10</v>
      </c>
      <c r="D27" s="322"/>
      <c r="E27" s="319">
        <f>IF(B27="NO HUBO OFERTA","",1-(B27/OFERTA_IN.!C26))</f>
        <v>0.99999991014954848</v>
      </c>
      <c r="F27" s="90"/>
      <c r="G27" s="325">
        <f>IF(E27="","",OFERTA_IN.!C26-L_11!B27)</f>
        <v>400777025.99000001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mergeCells count="23">
    <mergeCell ref="G27:G28"/>
    <mergeCell ref="A4:G4"/>
    <mergeCell ref="A6:G6"/>
    <mergeCell ref="A7:G7"/>
    <mergeCell ref="C9:E9"/>
    <mergeCell ref="A13:G13"/>
    <mergeCell ref="A27:A28"/>
    <mergeCell ref="B27:B28"/>
    <mergeCell ref="C14:D14"/>
    <mergeCell ref="C15:D15"/>
    <mergeCell ref="C18:D18"/>
    <mergeCell ref="C19:D19"/>
    <mergeCell ref="A2:B2"/>
    <mergeCell ref="A5:E5"/>
    <mergeCell ref="C16:D16"/>
    <mergeCell ref="C17:D17"/>
    <mergeCell ref="E27:E28"/>
    <mergeCell ref="C20:D20"/>
    <mergeCell ref="C21:D21"/>
    <mergeCell ref="C22:D22"/>
    <mergeCell ref="C23:D23"/>
    <mergeCell ref="C24:D24"/>
    <mergeCell ref="C27:D28"/>
  </mergeCells>
  <phoneticPr fontId="3" type="noConversion"/>
  <pageMargins left="0.75" right="0.75" top="1" bottom="1" header="0" footer="0"/>
  <headerFooter alignWithMargins="0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36"/>
  <sheetViews>
    <sheetView topLeftCell="A5" zoomScaleNormal="100" workbookViewId="0">
      <selection activeCell="B17" sqref="B17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8" ht="99.75" hidden="1" customHeight="1" x14ac:dyDescent="0.2">
      <c r="D1" s="81"/>
      <c r="E1" s="81" t="s">
        <v>16</v>
      </c>
      <c r="F1" s="81"/>
      <c r="G1" s="81"/>
    </row>
    <row r="2" spans="1:8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  <c r="H2" s="103" t="s">
        <v>46</v>
      </c>
    </row>
    <row r="3" spans="1:8" ht="17.25" customHeight="1" x14ac:dyDescent="0.2">
      <c r="A3" s="83"/>
      <c r="E3" s="81"/>
    </row>
    <row r="4" spans="1:8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8" ht="17.25" customHeight="1" x14ac:dyDescent="0.2">
      <c r="A5" s="318">
        <f>OFERTA_IN.!A5</f>
        <v>0</v>
      </c>
      <c r="B5" s="318"/>
      <c r="C5" s="318"/>
      <c r="D5" s="318"/>
      <c r="E5" s="318"/>
    </row>
    <row r="6" spans="1:8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8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8" s="124" customFormat="1" ht="26.25" customHeight="1" thickBot="1" x14ac:dyDescent="0.25">
      <c r="B8" s="125" t="str">
        <f>L_1!B8</f>
        <v xml:space="preserve">LANCE No. </v>
      </c>
      <c r="C8" s="106"/>
      <c r="D8" s="125">
        <v>12</v>
      </c>
      <c r="E8" s="106"/>
    </row>
    <row r="9" spans="1:8" ht="17.25" customHeight="1" thickBot="1" x14ac:dyDescent="0.25">
      <c r="B9" s="126" t="s">
        <v>7</v>
      </c>
      <c r="C9" s="340">
        <v>0.45833333333333331</v>
      </c>
      <c r="D9" s="340"/>
      <c r="E9" s="341"/>
    </row>
    <row r="10" spans="1:8" ht="17.25" customHeight="1" thickBot="1" x14ac:dyDescent="0.25">
      <c r="B10" s="82"/>
      <c r="D10" s="82"/>
      <c r="H10" s="184" t="s">
        <v>23</v>
      </c>
    </row>
    <row r="11" spans="1:8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L_11!B27</f>
        <v>36.01</v>
      </c>
      <c r="H11" s="185" t="str">
        <f>IF(G11=L_11!B15,L_11!A15,IF(G11=L_11!B16,L_11!A16,IF(G11=L_11!B17,L_11!A17,IF(G11=L_11!B18,L_11!A18,IF(G11=L_11!B19,L_11!A19,IF(G11=L_11!B20,L_11!A20,IF(G11=L_11!B21,L_11!A21,IF(G11=L_11!B22,L_11!A22,""))))))))</f>
        <v>B</v>
      </c>
    </row>
    <row r="12" spans="1:8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35.2898</v>
      </c>
    </row>
    <row r="13" spans="1:8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8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8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IF(OFERTA_IN.!$A$12&gt;0,(IF(L_11!F15=1,"","NO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8" ht="16.5" customHeight="1" thickBot="1" x14ac:dyDescent="0.3">
      <c r="A16" s="87" t="str">
        <f>IF(OFERTA_IN.!A13="","",OFERTA_IN.!A13)</f>
        <v>A</v>
      </c>
      <c r="B16" s="79">
        <v>34.67</v>
      </c>
      <c r="C16" s="315" t="str">
        <f t="shared" si="0"/>
        <v/>
      </c>
      <c r="D16" s="316"/>
      <c r="E16" s="88" t="str">
        <f>IF(OFERTA_IN.!$A$13&gt;0,(IF(L_11!F16=1,"","NO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34.799999999999997</v>
      </c>
      <c r="C17" s="315" t="str">
        <f t="shared" si="0"/>
        <v/>
      </c>
      <c r="D17" s="316"/>
      <c r="E17" s="88" t="str">
        <f>IF(OFERTA_IN.!$A$14&gt;0,(IF(L_11!F17=1,"","NO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IF(OFERTA_IN.!$A$15&gt;0,(IF(L_11!F18=1,"","NO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IF(OFERTA_IN.!$A$16&gt;0,(IF(L_11!F19=1,"","NO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IF(OFERTA_IN.!$A$17&gt;0,(IF(L_11!F20=1,"","NO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IF(OFERTA_IN.!$A$18&gt;0,(IF(L_11!F21=1,"","NO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IF(OFERTA_IN.!$A$19&gt;0,(IF(L_11!F22=1,"","NO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IF(OFERTA_IN.!$A$20&gt;0,(IF(L_11!F23=1,"","NO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IF(OFERTA_IN.!$A$21&gt;0,(IF(L_11!F24=1,"","NO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34.67</v>
      </c>
      <c r="C27" s="321" t="s">
        <v>10</v>
      </c>
      <c r="D27" s="322"/>
      <c r="E27" s="319">
        <f>IF(B27="NO HUBO OFERTA","",1-(B27/OFERTA_IN.!C26))</f>
        <v>0.99999991349305317</v>
      </c>
      <c r="F27" s="90"/>
      <c r="G27" s="325">
        <f>IF(E27="","",OFERTA_IN.!C26-L_12!B27)</f>
        <v>400777027.32999998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G27:G28"/>
    <mergeCell ref="A4:G4"/>
    <mergeCell ref="A6:G6"/>
    <mergeCell ref="A7:G7"/>
    <mergeCell ref="C9:E9"/>
    <mergeCell ref="A13:G13"/>
    <mergeCell ref="A27:A28"/>
    <mergeCell ref="B27:B28"/>
    <mergeCell ref="C14:D14"/>
    <mergeCell ref="C15:D15"/>
    <mergeCell ref="C18:D18"/>
    <mergeCell ref="C19:D19"/>
    <mergeCell ref="A2:B2"/>
    <mergeCell ref="A5:E5"/>
    <mergeCell ref="C16:D16"/>
    <mergeCell ref="C17:D17"/>
    <mergeCell ref="E27:E28"/>
    <mergeCell ref="C20:D20"/>
    <mergeCell ref="C21:D21"/>
    <mergeCell ref="C22:D22"/>
    <mergeCell ref="C23:D23"/>
    <mergeCell ref="C24:D24"/>
    <mergeCell ref="C27:D28"/>
  </mergeCells>
  <phoneticPr fontId="3" type="noConversion"/>
  <pageMargins left="0.75" right="0.75" top="1" bottom="1" header="0" footer="0"/>
  <headerFooter alignWithMargins="0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36"/>
  <sheetViews>
    <sheetView topLeftCell="A6" zoomScaleNormal="100" workbookViewId="0">
      <selection activeCell="B17" sqref="B17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8" ht="99.75" hidden="1" customHeight="1" x14ac:dyDescent="0.2">
      <c r="D1" s="81"/>
      <c r="E1" s="81" t="s">
        <v>16</v>
      </c>
      <c r="F1" s="81"/>
      <c r="G1" s="81"/>
    </row>
    <row r="2" spans="1:8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  <c r="H2" s="103" t="s">
        <v>46</v>
      </c>
    </row>
    <row r="3" spans="1:8" ht="17.25" customHeight="1" x14ac:dyDescent="0.2">
      <c r="A3" s="83"/>
      <c r="E3" s="81"/>
    </row>
    <row r="4" spans="1:8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8" ht="17.25" customHeight="1" x14ac:dyDescent="0.2">
      <c r="A5" s="318">
        <f>OFERTA_IN.!A5</f>
        <v>0</v>
      </c>
      <c r="B5" s="318"/>
      <c r="C5" s="318"/>
      <c r="D5" s="318"/>
      <c r="E5" s="318"/>
    </row>
    <row r="6" spans="1:8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8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8" s="124" customFormat="1" ht="26.25" customHeight="1" thickBot="1" x14ac:dyDescent="0.25">
      <c r="B8" s="125" t="str">
        <f>L_1!B8</f>
        <v xml:space="preserve">LANCE No. </v>
      </c>
      <c r="C8" s="106"/>
      <c r="D8" s="125">
        <v>13</v>
      </c>
      <c r="E8" s="106"/>
    </row>
    <row r="9" spans="1:8" ht="17.25" customHeight="1" thickBot="1" x14ac:dyDescent="0.25">
      <c r="B9" s="126" t="s">
        <v>7</v>
      </c>
      <c r="C9" s="342">
        <v>0.4604166666666667</v>
      </c>
      <c r="D9" s="340"/>
      <c r="E9" s="341"/>
    </row>
    <row r="10" spans="1:8" ht="17.25" customHeight="1" thickBot="1" x14ac:dyDescent="0.25">
      <c r="B10" s="82"/>
      <c r="D10" s="82"/>
      <c r="H10" s="184" t="s">
        <v>23</v>
      </c>
    </row>
    <row r="11" spans="1:8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L_12!B27</f>
        <v>34.67</v>
      </c>
      <c r="H11" s="185" t="str">
        <f>IF(G11=L_12!B15,L_12!A15,IF(G11=L_12!B16,L_12!A16,IF(G11=L_12!B17,L_12!A17,IF(G11=L_12!B18,L_12!A18,IF(G11=L_12!B19,L_12!A19,IF(G11=L_12!B20,L_12!A20,IF(G11=L_12!B21,L_12!A21,IF(G11=L_12!B22,L_12!A22,""))))))))</f>
        <v>A</v>
      </c>
    </row>
    <row r="12" spans="1:8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33.976599999999998</v>
      </c>
    </row>
    <row r="13" spans="1:8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8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8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IF(OFERTA_IN.!$A$12&gt;0,(IF(L_12!F15=1,"","NO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8" ht="16.5" customHeight="1" thickBot="1" x14ac:dyDescent="0.3">
      <c r="A16" s="87" t="str">
        <f>IF(OFERTA_IN.!A13="","",OFERTA_IN.!A13)</f>
        <v>A</v>
      </c>
      <c r="B16" s="79">
        <v>33.369999999999997</v>
      </c>
      <c r="C16" s="315" t="str">
        <f t="shared" si="0"/>
        <v/>
      </c>
      <c r="D16" s="316"/>
      <c r="E16" s="88" t="str">
        <f>IF(OFERTA_IN.!$A$13&gt;0,(IF(L_12!F16=1,"","NO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33.5</v>
      </c>
      <c r="C17" s="315" t="str">
        <f t="shared" si="0"/>
        <v/>
      </c>
      <c r="D17" s="316"/>
      <c r="E17" s="88" t="str">
        <f>IF(OFERTA_IN.!$A$14&gt;0,(IF(L_12!F17=1,"","NO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IF(OFERTA_IN.!$A$15&gt;0,(IF(L_12!F18=1,"","NO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IF(OFERTA_IN.!$A$16&gt;0,(IF(L_12!F19=1,"","NO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IF(OFERTA_IN.!$A$17&gt;0,(IF(L_12!F20=1,"","NO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IF(OFERTA_IN.!$A$18&gt;0,(IF(L_12!F21=1,"","NO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IF(OFERTA_IN.!$A$19&gt;0,(IF(L_12!F22=1,"","NO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IF(OFERTA_IN.!$A$20&gt;0,(IF(L_12!F23=1,"","NO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IF(OFERTA_IN.!$A$21&gt;0,(IF(L_12!F24=1,"","NO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33.369999999999997</v>
      </c>
      <c r="C27" s="321" t="s">
        <v>10</v>
      </c>
      <c r="D27" s="322"/>
      <c r="E27" s="319">
        <f>IF(B27="NO HUBO OFERTA","",1-(B27/OFERTA_IN.!C26))</f>
        <v>0.99999991673675181</v>
      </c>
      <c r="F27" s="90"/>
      <c r="G27" s="325">
        <f>IF(E27="","",OFERTA_IN.!C26-L_13!B27)</f>
        <v>400777028.63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G27:G28"/>
    <mergeCell ref="C24:D24"/>
    <mergeCell ref="C27:D28"/>
    <mergeCell ref="E27:E28"/>
    <mergeCell ref="C20:D20"/>
    <mergeCell ref="A2:B2"/>
    <mergeCell ref="A5:E5"/>
    <mergeCell ref="C14:D14"/>
    <mergeCell ref="C15:D15"/>
    <mergeCell ref="A13:G13"/>
    <mergeCell ref="C18:D18"/>
    <mergeCell ref="C16:D16"/>
    <mergeCell ref="C17:D17"/>
    <mergeCell ref="A4:G4"/>
    <mergeCell ref="A6:G6"/>
    <mergeCell ref="A7:G7"/>
    <mergeCell ref="C9:E9"/>
    <mergeCell ref="C19:D19"/>
    <mergeCell ref="A27:A28"/>
    <mergeCell ref="B27:B28"/>
    <mergeCell ref="C21:D21"/>
    <mergeCell ref="C22:D22"/>
    <mergeCell ref="C23:D23"/>
  </mergeCells>
  <phoneticPr fontId="3" type="noConversion"/>
  <pageMargins left="0.75" right="0.75" top="1" bottom="1" header="0" footer="0"/>
  <headerFooter alignWithMargins="0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36"/>
  <sheetViews>
    <sheetView topLeftCell="A7" zoomScaleNormal="100" workbookViewId="0">
      <selection activeCell="B18" sqref="B1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8" ht="99.75" hidden="1" customHeight="1" x14ac:dyDescent="0.2">
      <c r="D1" s="81"/>
      <c r="E1" s="81" t="s">
        <v>16</v>
      </c>
      <c r="F1" s="81"/>
      <c r="G1" s="81"/>
    </row>
    <row r="2" spans="1:8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</row>
    <row r="3" spans="1:8" ht="17.25" customHeight="1" x14ac:dyDescent="0.2">
      <c r="A3" s="83"/>
      <c r="E3" s="81"/>
    </row>
    <row r="4" spans="1:8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8" ht="17.25" customHeight="1" x14ac:dyDescent="0.2">
      <c r="A5" s="318">
        <f>OFERTA_IN.!A5</f>
        <v>0</v>
      </c>
      <c r="B5" s="318"/>
      <c r="C5" s="318"/>
      <c r="D5" s="318"/>
      <c r="E5" s="318"/>
    </row>
    <row r="6" spans="1:8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8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8" s="124" customFormat="1" ht="26.25" customHeight="1" thickBot="1" x14ac:dyDescent="0.25">
      <c r="B8" s="125" t="str">
        <f>L_1!B8</f>
        <v xml:space="preserve">LANCE No. </v>
      </c>
      <c r="C8" s="106"/>
      <c r="D8" s="125">
        <v>14</v>
      </c>
      <c r="E8" s="106"/>
    </row>
    <row r="9" spans="1:8" ht="17.25" customHeight="1" thickBot="1" x14ac:dyDescent="0.25">
      <c r="B9" s="126" t="s">
        <v>7</v>
      </c>
      <c r="C9" s="342">
        <v>0.46180555555555558</v>
      </c>
      <c r="D9" s="340"/>
      <c r="E9" s="341"/>
    </row>
    <row r="10" spans="1:8" ht="17.25" customHeight="1" thickBot="1" x14ac:dyDescent="0.25">
      <c r="B10" s="82"/>
      <c r="D10" s="82"/>
      <c r="H10" s="184" t="s">
        <v>23</v>
      </c>
    </row>
    <row r="11" spans="1:8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L_13!B27</f>
        <v>33.369999999999997</v>
      </c>
      <c r="H11" s="185" t="str">
        <f>IF(G11=L_13!B15,L_13!A15,IF(G11=L_13!B16,L_13!A16,IF(G11=L_13!B17,L_13!A17,IF(G11=L_13!B18,L_13!A18,IF(G11=L_13!B19,L_13!A19,IF(G11=L_13!B20,L_13!A20,IF(G11=L_13!B21,L_13!A21,IF(G11=L_13!B22,L_13!A22,""))))))))</f>
        <v>A</v>
      </c>
    </row>
    <row r="12" spans="1:8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32.702599999999997</v>
      </c>
    </row>
    <row r="13" spans="1:8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8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8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IF(OFERTA_IN.!$A$12&gt;0,(IF(L_13!F15=1,"","NO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8" ht="16.5" customHeight="1" thickBot="1" x14ac:dyDescent="0.3">
      <c r="A16" s="87" t="str">
        <f>IF(OFERTA_IN.!A13="","",OFERTA_IN.!A13)</f>
        <v>A</v>
      </c>
      <c r="B16" s="79">
        <v>32.21</v>
      </c>
      <c r="C16" s="315" t="str">
        <f t="shared" si="0"/>
        <v/>
      </c>
      <c r="D16" s="316"/>
      <c r="E16" s="88" t="str">
        <f>IF(OFERTA_IN.!$A$13&gt;0,(IF(L_13!F16=1,"","NO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32.299999999999997</v>
      </c>
      <c r="C17" s="315" t="str">
        <f t="shared" si="0"/>
        <v/>
      </c>
      <c r="D17" s="316"/>
      <c r="E17" s="88" t="str">
        <f>IF(OFERTA_IN.!$A$14&gt;0,(IF(L_13!F17=1,"","NO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IF(OFERTA_IN.!$A$15&gt;0,(IF(L_13!F18=1,"","NO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IF(OFERTA_IN.!$A$16&gt;0,(IF(L_13!F19=1,"","NO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IF(OFERTA_IN.!$A$17&gt;0,(IF(L_13!F20=1,"","NO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IF(OFERTA_IN.!$A$18&gt;0,(IF(L_13!F21=1,"","NO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IF(OFERTA_IN.!$A$19&gt;0,(IF(L_13!F22=1,"","NO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IF(OFERTA_IN.!$A$20&gt;0,(IF(L_13!F23=1,"","NO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IF(OFERTA_IN.!$A$21&gt;0,(IF(L_13!F24=1,"","NO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32.21</v>
      </c>
      <c r="C27" s="321" t="s">
        <v>10</v>
      </c>
      <c r="D27" s="322"/>
      <c r="E27" s="319">
        <f>IF(B27="NO HUBO OFERTA","",1-(B27/OFERTA_IN.!C26))</f>
        <v>0.999999919631129</v>
      </c>
      <c r="F27" s="90"/>
      <c r="G27" s="325">
        <f>IF(E27="","",OFERTA_IN.!C26-L_14!B27)</f>
        <v>400777029.79000002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C24:D24"/>
    <mergeCell ref="C27:D28"/>
    <mergeCell ref="C16:D16"/>
    <mergeCell ref="C17:D17"/>
    <mergeCell ref="C18:D18"/>
    <mergeCell ref="C19:D19"/>
    <mergeCell ref="C21:D21"/>
    <mergeCell ref="A2:B2"/>
    <mergeCell ref="A5:E5"/>
    <mergeCell ref="G27:G28"/>
    <mergeCell ref="A4:G4"/>
    <mergeCell ref="A6:G6"/>
    <mergeCell ref="A7:G7"/>
    <mergeCell ref="C9:E9"/>
    <mergeCell ref="A13:G13"/>
    <mergeCell ref="E27:E28"/>
    <mergeCell ref="C20:D20"/>
    <mergeCell ref="C23:D23"/>
    <mergeCell ref="C14:D14"/>
    <mergeCell ref="C15:D15"/>
    <mergeCell ref="C22:D22"/>
    <mergeCell ref="A27:A28"/>
    <mergeCell ref="B27:B28"/>
  </mergeCells>
  <phoneticPr fontId="3" type="noConversion"/>
  <pageMargins left="0.75" right="0.75" top="1" bottom="1" header="0" footer="0"/>
  <headerFooter alignWithMargins="0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36"/>
  <sheetViews>
    <sheetView topLeftCell="A2" zoomScale="75" workbookViewId="0">
      <selection activeCell="K16" sqref="K16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8" ht="99.75" hidden="1" customHeight="1" x14ac:dyDescent="0.2">
      <c r="D1" s="81"/>
      <c r="E1" s="81" t="s">
        <v>16</v>
      </c>
      <c r="F1" s="81"/>
      <c r="G1" s="81"/>
    </row>
    <row r="2" spans="1:8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</row>
    <row r="3" spans="1:8" ht="17.25" customHeight="1" x14ac:dyDescent="0.2">
      <c r="A3" s="83"/>
      <c r="E3" s="81"/>
    </row>
    <row r="4" spans="1:8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8" ht="17.25" customHeight="1" x14ac:dyDescent="0.2">
      <c r="A5" s="318">
        <f>OFERTA_IN.!A5</f>
        <v>0</v>
      </c>
      <c r="B5" s="318"/>
      <c r="C5" s="318"/>
      <c r="D5" s="318"/>
      <c r="E5" s="318"/>
    </row>
    <row r="6" spans="1:8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8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8" s="124" customFormat="1" ht="26.25" customHeight="1" thickBot="1" x14ac:dyDescent="0.25">
      <c r="B8" s="125" t="str">
        <f>L_1!B8</f>
        <v xml:space="preserve">LANCE No. </v>
      </c>
      <c r="C8" s="106"/>
      <c r="D8" s="125">
        <v>15</v>
      </c>
      <c r="E8" s="106"/>
    </row>
    <row r="9" spans="1:8" ht="17.25" customHeight="1" thickBot="1" x14ac:dyDescent="0.25">
      <c r="B9" s="126" t="s">
        <v>7</v>
      </c>
      <c r="C9" s="342">
        <v>0.46388888888888885</v>
      </c>
      <c r="D9" s="340"/>
      <c r="E9" s="341"/>
    </row>
    <row r="10" spans="1:8" ht="17.25" customHeight="1" thickBot="1" x14ac:dyDescent="0.25">
      <c r="B10" s="82"/>
      <c r="D10" s="82"/>
      <c r="H10" s="184" t="s">
        <v>23</v>
      </c>
    </row>
    <row r="11" spans="1:8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L_14!B27</f>
        <v>32.21</v>
      </c>
      <c r="H11" s="185" t="str">
        <f>IF(G11=L_14!B15,L_14!A15,IF(G11=L_14!B16,L_14!A16,IF(G11=L_14!B17,L_14!A17,IF(G11=L_14!B18,L_14!A18,IF(G11=L_14!B19,L_14!A19,IF(G11=L_14!B20,L_14!A20,IF(G11=L_14!B21,L_14!A21,IF(G11=L_14!B22,L_14!A22,""))))))))</f>
        <v>A</v>
      </c>
    </row>
    <row r="12" spans="1:8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31.565799999999999</v>
      </c>
    </row>
    <row r="13" spans="1:8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8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8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IF(OFERTA_IN.!$A$12&gt;0,(IF(L_14!F15=1,"","NO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8" ht="16.5" customHeight="1" thickBot="1" x14ac:dyDescent="0.3">
      <c r="A16" s="87" t="str">
        <f>IF(OFERTA_IN.!A13="","",OFERTA_IN.!A13)</f>
        <v>A</v>
      </c>
      <c r="B16" s="79">
        <v>31.15</v>
      </c>
      <c r="C16" s="315" t="str">
        <f t="shared" si="0"/>
        <v/>
      </c>
      <c r="D16" s="316"/>
      <c r="E16" s="88" t="str">
        <f>IF(OFERTA_IN.!$A$13&gt;0,(IF(L_14!F16=1,"","NO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31.1</v>
      </c>
      <c r="C17" s="315" t="str">
        <f t="shared" si="0"/>
        <v/>
      </c>
      <c r="D17" s="316"/>
      <c r="E17" s="88" t="str">
        <f>IF(OFERTA_IN.!$A$14&gt;0,(IF(L_14!F17=1,"","NO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IF(OFERTA_IN.!$A$15&gt;0,(IF(L_14!F18=1,"","NO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IF(OFERTA_IN.!$A$16&gt;0,(IF(L_14!F19=1,"","NO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IF(OFERTA_IN.!$A$17&gt;0,(IF(L_14!F20=1,"","NO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IF(OFERTA_IN.!$A$18&gt;0,(IF(L_14!F21=1,"","NO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IF(OFERTA_IN.!$A$19&gt;0,(IF(L_14!F22=1,"","NO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IF(OFERTA_IN.!$A$20&gt;0,(IF(L_14!F23=1,"","NO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IF(OFERTA_IN.!$A$21&gt;0,(IF(L_14!F24=1,"","NO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31.1</v>
      </c>
      <c r="C27" s="321" t="s">
        <v>10</v>
      </c>
      <c r="D27" s="322"/>
      <c r="E27" s="319">
        <f>IF(B27="NO HUBO OFERTA","",1-(B27/OFERTA_IN.!C26))</f>
        <v>0.99999992240074853</v>
      </c>
      <c r="F27" s="90"/>
      <c r="G27" s="325">
        <f>IF(E27="","",OFERTA_IN.!C26-L_15!B27)</f>
        <v>400777030.89999998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G27:G28"/>
    <mergeCell ref="C24:D24"/>
    <mergeCell ref="C27:D28"/>
    <mergeCell ref="E27:E28"/>
    <mergeCell ref="C20:D20"/>
    <mergeCell ref="A2:B2"/>
    <mergeCell ref="A5:E5"/>
    <mergeCell ref="C14:D14"/>
    <mergeCell ref="C15:D15"/>
    <mergeCell ref="A13:G13"/>
    <mergeCell ref="C18:D18"/>
    <mergeCell ref="C16:D16"/>
    <mergeCell ref="C17:D17"/>
    <mergeCell ref="A4:G4"/>
    <mergeCell ref="A6:G6"/>
    <mergeCell ref="A7:G7"/>
    <mergeCell ref="C9:E9"/>
    <mergeCell ref="C19:D19"/>
    <mergeCell ref="A27:A28"/>
    <mergeCell ref="B27:B28"/>
    <mergeCell ref="C21:D21"/>
    <mergeCell ref="C22:D22"/>
    <mergeCell ref="C23:D23"/>
  </mergeCells>
  <phoneticPr fontId="3" type="noConversion"/>
  <pageMargins left="0.75" right="0.75" top="1" bottom="1" header="0" footer="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41"/>
  <sheetViews>
    <sheetView zoomScale="90" workbookViewId="0">
      <selection activeCell="G13" sqref="G13"/>
    </sheetView>
  </sheetViews>
  <sheetFormatPr baseColWidth="10" defaultColWidth="11.42578125" defaultRowHeight="18" x14ac:dyDescent="0.25"/>
  <cols>
    <col min="1" max="1" width="1.5703125" style="186" customWidth="1"/>
    <col min="2" max="2" width="1" style="186" customWidth="1"/>
    <col min="3" max="3" width="102.42578125" style="186" customWidth="1"/>
    <col min="4" max="4" width="23.28515625" style="186" customWidth="1"/>
    <col min="5" max="5" width="1.140625" style="186" customWidth="1"/>
    <col min="6" max="6" width="19" style="186" customWidth="1"/>
    <col min="7" max="16384" width="11.42578125" style="186"/>
  </cols>
  <sheetData>
    <row r="1" spans="2:7" ht="18.75" thickBot="1" x14ac:dyDescent="0.3">
      <c r="D1" s="187" t="s">
        <v>46</v>
      </c>
      <c r="F1" s="187" t="s">
        <v>46</v>
      </c>
    </row>
    <row r="2" spans="2:7" ht="5.25" customHeight="1" thickBot="1" x14ac:dyDescent="0.3">
      <c r="B2" s="188"/>
      <c r="C2" s="189"/>
      <c r="D2" s="189"/>
      <c r="E2" s="190"/>
    </row>
    <row r="3" spans="2:7" ht="27.75" customHeight="1" x14ac:dyDescent="0.35">
      <c r="B3" s="191"/>
      <c r="C3" s="192" t="str">
        <f ca="1">Hoja1!C3</f>
        <v>Fecha, (06/03/2019)</v>
      </c>
      <c r="D3" s="192" t="str">
        <f>Hoja1!D3</f>
        <v>PROCESO Nº</v>
      </c>
      <c r="E3" s="193"/>
      <c r="F3" s="187" t="s">
        <v>46</v>
      </c>
      <c r="G3" s="194"/>
    </row>
    <row r="4" spans="2:7" s="200" customFormat="1" ht="17.25" customHeight="1" x14ac:dyDescent="0.25">
      <c r="B4" s="195"/>
      <c r="C4" s="196" t="str">
        <f>Hoja1!C4</f>
        <v xml:space="preserve">Miercoles, 6 de Marzo de 2019 , 9:05 a.m.  </v>
      </c>
      <c r="D4" s="197" t="str">
        <f>Hoja1!D4</f>
        <v>029 de 2019</v>
      </c>
      <c r="E4" s="198"/>
      <c r="F4" s="199" t="s">
        <v>46</v>
      </c>
    </row>
    <row r="5" spans="2:7" s="200" customFormat="1" x14ac:dyDescent="0.25">
      <c r="B5" s="201"/>
      <c r="C5" s="202" t="str">
        <f>Hoja1!C5</f>
        <v>GRUPOS</v>
      </c>
      <c r="D5" s="202" t="str">
        <f>Hoja1!D5</f>
        <v>PPTO</v>
      </c>
      <c r="E5" s="198"/>
    </row>
    <row r="6" spans="2:7" ht="39.75" x14ac:dyDescent="0.3">
      <c r="B6" s="191"/>
      <c r="C6" s="203" t="str">
        <f>Hoja1!C6</f>
        <v>Renovación de software antimalware para los equipos de cómputo, servidores y demás elementos informáticos de propiedad del Municipio de Pereira, con su respectiva instalación, soporte y mantenimiento</v>
      </c>
      <c r="D6" s="204">
        <f>Hoja1!D6</f>
        <v>400777062</v>
      </c>
      <c r="E6" s="205"/>
    </row>
    <row r="7" spans="2:7" ht="18.75" x14ac:dyDescent="0.3">
      <c r="B7" s="191"/>
      <c r="C7" s="203">
        <f>Hoja1!C7</f>
        <v>0</v>
      </c>
      <c r="D7" s="204">
        <f>Hoja1!D7</f>
        <v>0</v>
      </c>
      <c r="E7" s="205"/>
    </row>
    <row r="8" spans="2:7" ht="18.75" x14ac:dyDescent="0.3">
      <c r="B8" s="191"/>
      <c r="C8" s="203" t="str">
        <f>Hoja1!C8</f>
        <v xml:space="preserve">Oferta 1  La Computienda S.A.S </v>
      </c>
      <c r="D8" s="204">
        <f>Hoja1!D8</f>
        <v>0</v>
      </c>
      <c r="E8" s="205"/>
    </row>
    <row r="9" spans="2:7" ht="18.75" x14ac:dyDescent="0.3">
      <c r="B9" s="191"/>
      <c r="C9" s="203" t="str">
        <f>Hoja1!C9</f>
        <v xml:space="preserve">Oferta 2 Smarty Colombia S.A.S </v>
      </c>
      <c r="D9" s="204">
        <f>Hoja1!D9</f>
        <v>0</v>
      </c>
      <c r="E9" s="205"/>
    </row>
    <row r="10" spans="2:7" ht="18.75" x14ac:dyDescent="0.3">
      <c r="B10" s="191"/>
      <c r="C10" s="203">
        <f>Hoja1!C10</f>
        <v>0</v>
      </c>
      <c r="D10" s="204">
        <f>Hoja1!D10</f>
        <v>0</v>
      </c>
      <c r="E10" s="205"/>
    </row>
    <row r="11" spans="2:7" ht="18.75" x14ac:dyDescent="0.3">
      <c r="B11" s="191"/>
      <c r="C11" s="203">
        <f>Hoja1!C11</f>
        <v>0</v>
      </c>
      <c r="D11" s="204">
        <f>Hoja1!D11</f>
        <v>0</v>
      </c>
      <c r="E11" s="205"/>
    </row>
    <row r="12" spans="2:7" ht="18.75" x14ac:dyDescent="0.3">
      <c r="B12" s="191"/>
      <c r="C12" s="203">
        <f>Hoja1!C12</f>
        <v>0</v>
      </c>
      <c r="D12" s="204">
        <f>Hoja1!D12</f>
        <v>0</v>
      </c>
      <c r="E12" s="205"/>
    </row>
    <row r="13" spans="2:7" ht="18.75" x14ac:dyDescent="0.3">
      <c r="B13" s="191"/>
      <c r="C13" s="203">
        <f>Hoja1!C13</f>
        <v>0</v>
      </c>
      <c r="D13" s="204">
        <f>Hoja1!D13</f>
        <v>0</v>
      </c>
      <c r="E13" s="205"/>
      <c r="F13" s="186">
        <v>1</v>
      </c>
    </row>
    <row r="14" spans="2:7" ht="18.75" x14ac:dyDescent="0.3">
      <c r="B14" s="191"/>
      <c r="C14" s="203">
        <f>Hoja1!C14</f>
        <v>0</v>
      </c>
      <c r="D14" s="204">
        <f>Hoja1!D14</f>
        <v>0</v>
      </c>
      <c r="E14" s="205"/>
      <c r="F14" s="206"/>
    </row>
    <row r="15" spans="2:7" x14ac:dyDescent="0.25">
      <c r="B15" s="191"/>
      <c r="C15" s="207" t="s">
        <v>19</v>
      </c>
      <c r="D15" s="208">
        <f>SUM(D6:D14)</f>
        <v>400777062</v>
      </c>
      <c r="E15" s="205"/>
    </row>
    <row r="16" spans="2:7" ht="18.75" thickBot="1" x14ac:dyDescent="0.3">
      <c r="B16" s="191"/>
      <c r="C16" s="209"/>
      <c r="D16" s="209"/>
      <c r="E16" s="205"/>
    </row>
    <row r="17" spans="1:7" ht="30.75" customHeight="1" thickBot="1" x14ac:dyDescent="0.3">
      <c r="B17" s="191"/>
      <c r="C17" s="210" t="s">
        <v>15</v>
      </c>
      <c r="D17" s="211">
        <f>Hoja1!D17</f>
        <v>0.02</v>
      </c>
      <c r="E17" s="205"/>
    </row>
    <row r="18" spans="1:7" ht="21" hidden="1" customHeight="1" thickBot="1" x14ac:dyDescent="0.3">
      <c r="B18" s="191"/>
      <c r="D18" s="212" t="s">
        <v>53</v>
      </c>
      <c r="E18" s="205"/>
    </row>
    <row r="19" spans="1:7" s="213" customFormat="1" ht="18" customHeight="1" thickBot="1" x14ac:dyDescent="0.3">
      <c r="B19" s="191"/>
      <c r="C19" s="214" t="s">
        <v>18</v>
      </c>
      <c r="D19" s="214"/>
      <c r="E19" s="215"/>
      <c r="F19" s="216"/>
      <c r="G19" s="216"/>
    </row>
    <row r="20" spans="1:7" s="213" customFormat="1" ht="97.5" customHeight="1" thickBot="1" x14ac:dyDescent="0.3">
      <c r="B20" s="191"/>
      <c r="C20" s="217" t="str">
        <f>Hoja1!C20</f>
        <v>Renovación de software antimalware para los equipos de cómputo, servidores y demás elementos informáticos de propiedad del Municipio de Pereira, con su respectiva instalación, soporte y mantenimiento</v>
      </c>
      <c r="D20" s="218"/>
      <c r="E20" s="215"/>
      <c r="F20" s="216"/>
      <c r="G20" s="216"/>
    </row>
    <row r="21" spans="1:7" ht="18.75" thickBot="1" x14ac:dyDescent="0.3">
      <c r="B21" s="191"/>
      <c r="C21" s="253" t="s">
        <v>39</v>
      </c>
      <c r="D21" s="254"/>
      <c r="E21" s="205"/>
    </row>
    <row r="22" spans="1:7" ht="5.25" customHeight="1" thickBot="1" x14ac:dyDescent="0.3">
      <c r="B22" s="219"/>
      <c r="C22" s="220"/>
      <c r="D22" s="221"/>
      <c r="E22" s="222"/>
    </row>
    <row r="23" spans="1:7" ht="0.75" customHeight="1" x14ac:dyDescent="0.25"/>
    <row r="24" spans="1:7" ht="14.25" hidden="1" customHeight="1" x14ac:dyDescent="0.25">
      <c r="C24" s="223" t="s">
        <v>46</v>
      </c>
    </row>
    <row r="25" spans="1:7" hidden="1" x14ac:dyDescent="0.25">
      <c r="A25" s="224"/>
      <c r="C25" s="225" t="str">
        <f>CONCATENATE(C26,C27,C28,C29,C30)</f>
        <v>software, partes y repuestos para la plataforma de tecnología deinformación y comunicaciones de las diferentes dependencias de laAdministración Central</v>
      </c>
    </row>
    <row r="26" spans="1:7" x14ac:dyDescent="0.25">
      <c r="A26" s="19">
        <v>5273954</v>
      </c>
      <c r="C26" s="224"/>
    </row>
    <row r="27" spans="1:7" ht="18" hidden="1" customHeight="1" x14ac:dyDescent="0.25">
      <c r="A27" s="224"/>
      <c r="C27" s="224" t="s">
        <v>47</v>
      </c>
    </row>
    <row r="28" spans="1:7" ht="18" hidden="1" customHeight="1" x14ac:dyDescent="0.25">
      <c r="A28" s="224"/>
      <c r="C28" s="224" t="s">
        <v>48</v>
      </c>
    </row>
    <row r="29" spans="1:7" ht="18" hidden="1" customHeight="1" x14ac:dyDescent="0.25">
      <c r="C29" s="224" t="s">
        <v>49</v>
      </c>
    </row>
    <row r="30" spans="1:7" hidden="1" x14ac:dyDescent="0.25">
      <c r="C30" s="223"/>
    </row>
    <row r="31" spans="1:7" hidden="1" x14ac:dyDescent="0.25">
      <c r="C31" s="223"/>
    </row>
    <row r="32" spans="1:7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</sheetData>
  <sheetProtection password="D6E7" sheet="1"/>
  <mergeCells count="1">
    <mergeCell ref="C21:D21"/>
  </mergeCells>
  <phoneticPr fontId="3" type="noConversion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36"/>
  <sheetViews>
    <sheetView topLeftCell="A2" zoomScale="75" workbookViewId="0">
      <selection activeCell="B18" sqref="B1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8" ht="99.75" hidden="1" customHeight="1" x14ac:dyDescent="0.2">
      <c r="D1" s="81"/>
      <c r="E1" s="81" t="s">
        <v>16</v>
      </c>
      <c r="F1" s="81"/>
      <c r="G1" s="81"/>
    </row>
    <row r="2" spans="1:8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</row>
    <row r="3" spans="1:8" ht="17.25" customHeight="1" x14ac:dyDescent="0.2">
      <c r="A3" s="83"/>
      <c r="E3" s="81"/>
    </row>
    <row r="4" spans="1:8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8" ht="17.25" customHeight="1" x14ac:dyDescent="0.2">
      <c r="A5" s="318">
        <f>OFERTA_IN.!A5</f>
        <v>0</v>
      </c>
      <c r="B5" s="318"/>
      <c r="C5" s="318"/>
      <c r="D5" s="318"/>
      <c r="E5" s="318"/>
    </row>
    <row r="6" spans="1:8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8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8" s="124" customFormat="1" ht="26.25" customHeight="1" thickBot="1" x14ac:dyDescent="0.25">
      <c r="B8" s="125" t="str">
        <f>L_1!B8</f>
        <v xml:space="preserve">LANCE No. </v>
      </c>
      <c r="C8" s="106"/>
      <c r="D8" s="125">
        <v>16</v>
      </c>
      <c r="E8" s="106"/>
    </row>
    <row r="9" spans="1:8" ht="17.25" customHeight="1" thickBot="1" x14ac:dyDescent="0.25">
      <c r="B9" s="126" t="s">
        <v>7</v>
      </c>
      <c r="C9" s="342">
        <v>0.46666666666666662</v>
      </c>
      <c r="D9" s="340"/>
      <c r="E9" s="341"/>
    </row>
    <row r="10" spans="1:8" ht="17.25" customHeight="1" thickBot="1" x14ac:dyDescent="0.25">
      <c r="B10" s="82"/>
      <c r="D10" s="82"/>
      <c r="H10" s="184" t="s">
        <v>23</v>
      </c>
    </row>
    <row r="11" spans="1:8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L_15!B27</f>
        <v>31.1</v>
      </c>
      <c r="H11" s="185" t="str">
        <f>IF(G11=L_15!B15,L_15!A15,IF(G11=L_15!B16,L_15!A16,IF(G11=L_15!B17,L_15!A17,IF(G11=L_15!B18,L_15!A18,IF(G11=L_15!B19,L_15!A19,IF(G11=L_15!B20,L_15!A20,IF(G11=L_15!B21,L_15!A21,IF(G11=L_15!B22,L_15!A22,""))))))))</f>
        <v>B</v>
      </c>
    </row>
    <row r="12" spans="1:8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30.478000000000002</v>
      </c>
    </row>
    <row r="13" spans="1:8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8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8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IF(OFERTA_IN.!$A$12&gt;0,(IF(L_15!F15=1,"","NO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8" ht="16.5" customHeight="1" thickBot="1" x14ac:dyDescent="0.3">
      <c r="A16" s="87" t="str">
        <f>IF(OFERTA_IN.!A13="","",OFERTA_IN.!A13)</f>
        <v>A</v>
      </c>
      <c r="B16" s="79">
        <v>30.06</v>
      </c>
      <c r="C16" s="315" t="str">
        <f t="shared" si="0"/>
        <v/>
      </c>
      <c r="D16" s="316"/>
      <c r="E16" s="88" t="str">
        <f>IF(OFERTA_IN.!$A$13&gt;0,(IF(L_15!F16=1,"","NO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30.1</v>
      </c>
      <c r="C17" s="315" t="str">
        <f t="shared" si="0"/>
        <v/>
      </c>
      <c r="D17" s="316"/>
      <c r="E17" s="88" t="str">
        <f>IF(OFERTA_IN.!$A$14&gt;0,(IF(L_15!F17=1,"","NO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IF(OFERTA_IN.!$A$15&gt;0,(IF(L_15!F18=1,"","NO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IF(OFERTA_IN.!$A$16&gt;0,(IF(L_15!F19=1,"","NO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IF(OFERTA_IN.!$A$17&gt;0,(IF(L_15!F20=1,"","NO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IF(OFERTA_IN.!$A$18&gt;0,(IF(L_15!F21=1,"","NO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IF(OFERTA_IN.!$A$19&gt;0,(IF(L_15!F22=1,"","NO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IF(OFERTA_IN.!$A$20&gt;0,(IF(L_15!F23=1,"","NO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IF(OFERTA_IN.!$A$21&gt;0,(IF(L_15!F24=1,"","NO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30.06</v>
      </c>
      <c r="C27" s="321" t="s">
        <v>10</v>
      </c>
      <c r="D27" s="322"/>
      <c r="E27" s="319">
        <f>IF(B27="NO HUBO OFERTA","",1-(B27/OFERTA_IN.!C26))</f>
        <v>0.99999992499570745</v>
      </c>
      <c r="F27" s="90"/>
      <c r="G27" s="325">
        <f>IF(E27="","",OFERTA_IN.!C26-L_16!B27)</f>
        <v>400777031.94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C14:D14"/>
    <mergeCell ref="C15:D15"/>
    <mergeCell ref="E27:E28"/>
    <mergeCell ref="C20:D20"/>
    <mergeCell ref="C21:D21"/>
    <mergeCell ref="C24:D24"/>
    <mergeCell ref="C27:D28"/>
    <mergeCell ref="G27:G28"/>
    <mergeCell ref="A2:B2"/>
    <mergeCell ref="A5:E5"/>
    <mergeCell ref="A4:G4"/>
    <mergeCell ref="A6:G6"/>
    <mergeCell ref="C17:D17"/>
    <mergeCell ref="C18:D18"/>
    <mergeCell ref="A7:G7"/>
    <mergeCell ref="C9:E9"/>
    <mergeCell ref="A13:G13"/>
    <mergeCell ref="C16:D16"/>
    <mergeCell ref="A27:A28"/>
    <mergeCell ref="B27:B28"/>
    <mergeCell ref="C19:D19"/>
    <mergeCell ref="C22:D22"/>
    <mergeCell ref="C23:D23"/>
  </mergeCells>
  <phoneticPr fontId="3" type="noConversion"/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36"/>
  <sheetViews>
    <sheetView topLeftCell="A10" zoomScale="75" workbookViewId="0">
      <selection activeCell="B18" sqref="B1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8" ht="99.75" hidden="1" customHeight="1" thickBot="1" x14ac:dyDescent="0.25">
      <c r="D1" s="81"/>
      <c r="E1" s="81" t="s">
        <v>16</v>
      </c>
      <c r="F1" s="81"/>
      <c r="G1" s="81"/>
    </row>
    <row r="2" spans="1:8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</row>
    <row r="3" spans="1:8" ht="17.25" customHeight="1" x14ac:dyDescent="0.2">
      <c r="A3" s="83"/>
      <c r="E3" s="81"/>
    </row>
    <row r="4" spans="1:8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8" ht="17.25" customHeight="1" x14ac:dyDescent="0.2">
      <c r="A5" s="318">
        <f>OFERTA_IN.!A5</f>
        <v>0</v>
      </c>
      <c r="B5" s="318"/>
      <c r="C5" s="318"/>
      <c r="D5" s="318"/>
      <c r="E5" s="318"/>
    </row>
    <row r="6" spans="1:8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8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8" s="124" customFormat="1" ht="26.25" customHeight="1" thickBot="1" x14ac:dyDescent="0.25">
      <c r="B8" s="125" t="str">
        <f>L_1!B8</f>
        <v xml:space="preserve">LANCE No. </v>
      </c>
      <c r="C8" s="106"/>
      <c r="D8" s="125">
        <v>17</v>
      </c>
      <c r="E8" s="106"/>
    </row>
    <row r="9" spans="1:8" ht="17.25" customHeight="1" thickBot="1" x14ac:dyDescent="0.25">
      <c r="B9" s="126" t="s">
        <v>7</v>
      </c>
      <c r="C9" s="342">
        <v>0.47638888888888892</v>
      </c>
      <c r="D9" s="340">
        <v>17</v>
      </c>
      <c r="E9" s="341"/>
    </row>
    <row r="10" spans="1:8" ht="17.25" customHeight="1" thickBot="1" x14ac:dyDescent="0.25">
      <c r="B10" s="82"/>
      <c r="D10" s="82"/>
      <c r="H10" s="184" t="s">
        <v>23</v>
      </c>
    </row>
    <row r="11" spans="1:8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L_16!B27</f>
        <v>30.06</v>
      </c>
      <c r="H11" s="185" t="str">
        <f>IF(G11=L_16!B15,L_16!A15,IF(G11=L_16!B16,L_16!A16,IF(G11=L_16!B17,L_16!A17,IF(G11=L_16!B18,L_16!A18,IF(G11=L_16!B19,L_16!A19,IF(G11=L_16!B20,L_16!A20,IF(G11=L_16!B21,L_16!A21,IF(G11=L_16!B22,L_16!A22,""))))))))</f>
        <v>A</v>
      </c>
    </row>
    <row r="12" spans="1:8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29.458799999999997</v>
      </c>
    </row>
    <row r="13" spans="1:8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8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8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LANZAR","",IF(E15="NO PUEDE LANZAR","",IF(A15="","",(IF(B15="","No Ofertó",(IF(B15&lt;=$G$12,"SI","NO")))))))</f>
        <v/>
      </c>
      <c r="D15" s="316"/>
      <c r="E15" s="88" t="str">
        <f ca="1">IF(OFERTA_IN.!$A$12&gt;0,(IF(L_16!F15=1,"","NO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8" ht="16.5" customHeight="1" thickBot="1" x14ac:dyDescent="0.3">
      <c r="A16" s="87" t="str">
        <f>IF(OFERTA_IN.!A13="","",OFERTA_IN.!A13)</f>
        <v>A</v>
      </c>
      <c r="B16" s="79">
        <v>29.08</v>
      </c>
      <c r="C16" s="315" t="str">
        <f t="shared" si="0"/>
        <v/>
      </c>
      <c r="D16" s="316"/>
      <c r="E16" s="88" t="str">
        <f>IF(OFERTA_IN.!$A$13&gt;0,(IF(L_16!F16=1,"","NO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29.12</v>
      </c>
      <c r="C17" s="315" t="str">
        <f t="shared" si="0"/>
        <v/>
      </c>
      <c r="D17" s="316"/>
      <c r="E17" s="88" t="str">
        <f>IF(OFERTA_IN.!$A$14&gt;0,(IF(L_16!F17=1,"","NO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IF(OFERTA_IN.!$A$15&gt;0,(IF(L_16!F18=1,"","NO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IF(OFERTA_IN.!$A$16&gt;0,(IF(L_16!F19=1,"","NO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IF(OFERTA_IN.!$A$17&gt;0,(IF(L_16!F20=1,"","NO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IF(OFERTA_IN.!$A$18&gt;0,(IF(L_16!F21=1,"","NO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IF(OFERTA_IN.!$A$19&gt;0,(IF(L_16!F22=1,"","NO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IF(OFERTA_IN.!$A$20&gt;0,(IF(L_16!F23=1,"","NO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IF(OFERTA_IN.!$A$21&gt;0,(IF(L_16!F24=1,"","NO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29.08</v>
      </c>
      <c r="C27" s="321" t="s">
        <v>10</v>
      </c>
      <c r="D27" s="322"/>
      <c r="E27" s="319">
        <f>IF(B27="NO HUBO OFERTA","",1-(B27/OFERTA_IN.!C26))</f>
        <v>0.99999992744095723</v>
      </c>
      <c r="F27" s="90"/>
      <c r="G27" s="325">
        <f>IF(E27="","",OFERTA_IN.!C26-L_17!B27)</f>
        <v>400777032.92000002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/>
      <c r="E31" s="117" t="str">
        <f>IF(OFERTA_IN.!D29="","",OFERTA_IN.!D29)</f>
        <v/>
      </c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/>
      <c r="E32" s="118" t="str">
        <f>IF(OFERTA_IN.!D30="","",OFERTA_IN.!D30)</f>
        <v/>
      </c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/>
      <c r="E33" s="118" t="str">
        <f>IF(OFERTA_IN.!D31="","",OFERTA_IN.!D31)</f>
        <v/>
      </c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/>
      <c r="E34" s="118" t="str">
        <f>IF(OFERTA_IN.!E32="","",OFERTA_IN.!E32)</f>
        <v/>
      </c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/>
      <c r="E35" s="118" t="str">
        <f>IF(OFERTA_IN.!E33="","",OFERTA_IN.!E33)</f>
        <v/>
      </c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/>
      <c r="E36" s="118" t="str">
        <f>IF(OFERTA_IN.!E34="","",OFERTA_IN.!E34)</f>
        <v/>
      </c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/>
      <c r="E37" s="118" t="str">
        <f>IF(OFERTA_IN.!D36="","",OFERTA_IN.!D36)</f>
        <v/>
      </c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/>
      <c r="E38" s="118" t="str">
        <f>IF(OFERTA_IN.!D37="","",OFERTA_IN.!D37)</f>
        <v/>
      </c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/>
      <c r="E39" s="118" t="str">
        <f>IF(OFERTA_IN.!D38="","",OFERTA_IN.!D38)</f>
        <v/>
      </c>
    </row>
    <row r="40" spans="1:5" s="105" customFormat="1" ht="15.75" customHeight="1" x14ac:dyDescent="0.2">
      <c r="A40" s="119"/>
      <c r="B40" s="118"/>
      <c r="C40" s="118"/>
      <c r="D40" s="119"/>
      <c r="E40" s="118" t="str">
        <f>IF(OFERTA_IN.!E38="","",OFERTA_IN.!E38)</f>
        <v/>
      </c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/>
      <c r="E41" s="118" t="str">
        <f>IF(OFERTA_IN.!E39="","",OFERTA_IN.!E39)</f>
        <v/>
      </c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/>
      <c r="E42" s="118" t="str">
        <f>IF(OFERTA_IN.!E40="","",OFERTA_IN.!E40)</f>
        <v/>
      </c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/>
      <c r="E43" s="118" t="str">
        <f>IF(OFERTA_IN.!E41="","",OFERTA_IN.!E41)</f>
        <v/>
      </c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/>
      <c r="E44" s="117" t="str">
        <f>IF(OFERTA_IN.!E42="","",OFERTA_IN.!E42)</f>
        <v/>
      </c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/>
      <c r="E45" s="118" t="str">
        <f>IF(OFERTA_IN.!E43="","",OFERTA_IN.!E43)</f>
        <v/>
      </c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/>
      <c r="E46" s="118" t="str">
        <f>IF(OFERTA_IN.!E44="","",OFERTA_IN.!E44)</f>
        <v/>
      </c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/>
      <c r="E47" s="118" t="str">
        <f>IF(OFERTA_IN.!E45="","",OFERTA_IN.!E45)</f>
        <v/>
      </c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/>
      <c r="E48" s="118" t="str">
        <f>IF(OFERTA_IN.!E46="","",OFERTA_IN.!E46)</f>
        <v/>
      </c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/>
      <c r="E49" s="118" t="str">
        <f>IF(OFERTA_IN.!E47="","",OFERTA_IN.!E47)</f>
        <v/>
      </c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/>
      <c r="E50" s="118" t="str">
        <f>IF(OFERTA_IN.!E48="","",OFERTA_IN.!E48)</f>
        <v/>
      </c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/>
      <c r="E51" s="118" t="str">
        <f>IF(OFERTA_IN.!E49="","",OFERTA_IN.!E49)</f>
        <v/>
      </c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mergeCells count="23">
    <mergeCell ref="C14:D14"/>
    <mergeCell ref="C15:D15"/>
    <mergeCell ref="E27:E28"/>
    <mergeCell ref="C20:D20"/>
    <mergeCell ref="C21:D21"/>
    <mergeCell ref="C24:D24"/>
    <mergeCell ref="C27:D28"/>
    <mergeCell ref="G27:G28"/>
    <mergeCell ref="A2:B2"/>
    <mergeCell ref="A5:E5"/>
    <mergeCell ref="A4:G4"/>
    <mergeCell ref="A6:G6"/>
    <mergeCell ref="C17:D17"/>
    <mergeCell ref="C18:D18"/>
    <mergeCell ref="A7:G7"/>
    <mergeCell ref="C9:E9"/>
    <mergeCell ref="A13:G13"/>
    <mergeCell ref="C16:D16"/>
    <mergeCell ref="A27:A28"/>
    <mergeCell ref="B27:B28"/>
    <mergeCell ref="C19:D19"/>
    <mergeCell ref="C22:D22"/>
    <mergeCell ref="C23:D23"/>
  </mergeCells>
  <phoneticPr fontId="3" type="noConversion"/>
  <pageMargins left="0.7" right="0.7" top="0.75" bottom="0.75" header="0.3" footer="0.3"/>
  <pageSetup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36"/>
  <sheetViews>
    <sheetView topLeftCell="A2" zoomScale="75" zoomScaleNormal="89" workbookViewId="0">
      <selection activeCell="B18" sqref="B1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8" ht="99.75" hidden="1" customHeight="1" x14ac:dyDescent="0.2">
      <c r="D1" s="81"/>
      <c r="E1" s="81" t="s">
        <v>16</v>
      </c>
      <c r="F1" s="81"/>
      <c r="G1" s="81"/>
    </row>
    <row r="2" spans="1:8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</row>
    <row r="3" spans="1:8" ht="17.25" customHeight="1" x14ac:dyDescent="0.2">
      <c r="A3" s="83"/>
      <c r="E3" s="81"/>
    </row>
    <row r="4" spans="1:8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8" ht="17.25" customHeight="1" x14ac:dyDescent="0.2">
      <c r="A5" s="318">
        <f>OFERTA_IN.!A5</f>
        <v>0</v>
      </c>
      <c r="B5" s="318"/>
      <c r="C5" s="318"/>
      <c r="D5" s="318"/>
      <c r="E5" s="318"/>
    </row>
    <row r="6" spans="1:8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8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8" s="124" customFormat="1" ht="26.25" customHeight="1" thickBot="1" x14ac:dyDescent="0.25">
      <c r="B8" s="125" t="str">
        <f>L_1!B8</f>
        <v xml:space="preserve">LANCE No. </v>
      </c>
      <c r="C8" s="106"/>
      <c r="D8" s="125">
        <v>18</v>
      </c>
      <c r="E8" s="106"/>
    </row>
    <row r="9" spans="1:8" ht="17.25" customHeight="1" thickBot="1" x14ac:dyDescent="0.25">
      <c r="B9" s="126" t="s">
        <v>7</v>
      </c>
      <c r="C9" s="342">
        <v>0.47013888888888888</v>
      </c>
      <c r="D9" s="340">
        <v>18</v>
      </c>
      <c r="E9" s="341"/>
    </row>
    <row r="10" spans="1:8" ht="17.25" customHeight="1" thickBot="1" x14ac:dyDescent="0.25">
      <c r="B10" s="82"/>
      <c r="D10" s="82"/>
      <c r="H10" s="184" t="s">
        <v>23</v>
      </c>
    </row>
    <row r="11" spans="1:8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L_17!B27</f>
        <v>29.08</v>
      </c>
      <c r="H11" s="185" t="str">
        <f>IF(G11=L_17!B15,L_17!A15,IF(G11=L_17!B16,L_17!A16,IF(G11=L_17!B17,L_17!A17,IF(G11=L_17!B18,L_17!A18,IF(G11=L_17!B19,L_17!A19,IF(G11=L_17!B20,L_17!A20,IF(G11=L_17!B21,L_17!A21,IF(G11=L_17!B22,L_17!A22,""))))))))</f>
        <v>A</v>
      </c>
    </row>
    <row r="12" spans="1:8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28.498399999999997</v>
      </c>
    </row>
    <row r="13" spans="1:8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8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8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IF(OFERTA_IN.!$A$12&gt;0,(IF(L_17!F15=1,"","NO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8" ht="16.5" customHeight="1" thickBot="1" x14ac:dyDescent="0.3">
      <c r="A16" s="87" t="str">
        <f>IF(OFERTA_IN.!A13="","",OFERTA_IN.!A13)</f>
        <v>A</v>
      </c>
      <c r="B16" s="79">
        <v>28.13</v>
      </c>
      <c r="C16" s="315" t="str">
        <f t="shared" si="0"/>
        <v/>
      </c>
      <c r="D16" s="316"/>
      <c r="E16" s="88" t="str">
        <f>IF(OFERTA_IN.!$A$13&gt;0,(IF(L_17!F16=1,"","NO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28.17</v>
      </c>
      <c r="C17" s="315" t="str">
        <f t="shared" si="0"/>
        <v/>
      </c>
      <c r="D17" s="316"/>
      <c r="E17" s="88" t="str">
        <f>IF(OFERTA_IN.!$A$14&gt;0,(IF(L_17!F17=1,"","NO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IF(OFERTA_IN.!$A$15&gt;0,(IF(L_17!F18=1,"","NO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IF(OFERTA_IN.!$A$16&gt;0,(IF(L_17!F19=1,"","NO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IF(OFERTA_IN.!$A$17&gt;0,(IF(L_17!F20=1,"","NO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IF(OFERTA_IN.!$A$18&gt;0,(IF(L_17!F21=1,"","NO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IF(OFERTA_IN.!$A$19&gt;0,(IF(L_17!F22=1,"","NO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IF(OFERTA_IN.!$A$20&gt;0,(IF(L_17!F23=1,"","NO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IF(OFERTA_IN.!$A$21&gt;0,(IF(L_17!F24=1,"","NO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28.13</v>
      </c>
      <c r="C27" s="321" t="s">
        <v>10</v>
      </c>
      <c r="D27" s="322"/>
      <c r="E27" s="319">
        <f>IF(B27="NO HUBO OFERTA","",1-(B27/OFERTA_IN.!C26))</f>
        <v>0.99999992981135233</v>
      </c>
      <c r="F27" s="90"/>
      <c r="G27" s="325">
        <f>IF(E27="","",OFERTA_IN.!C26-L_18!B27)</f>
        <v>400777033.87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mergeCells count="23">
    <mergeCell ref="C14:D14"/>
    <mergeCell ref="C15:D15"/>
    <mergeCell ref="E27:E28"/>
    <mergeCell ref="C20:D20"/>
    <mergeCell ref="C21:D21"/>
    <mergeCell ref="C24:D24"/>
    <mergeCell ref="C27:D28"/>
    <mergeCell ref="G27:G28"/>
    <mergeCell ref="A2:B2"/>
    <mergeCell ref="A5:E5"/>
    <mergeCell ref="A4:G4"/>
    <mergeCell ref="A6:G6"/>
    <mergeCell ref="C17:D17"/>
    <mergeCell ref="C18:D18"/>
    <mergeCell ref="A7:G7"/>
    <mergeCell ref="C9:E9"/>
    <mergeCell ref="A13:G13"/>
    <mergeCell ref="C16:D16"/>
    <mergeCell ref="A27:A28"/>
    <mergeCell ref="B27:B28"/>
    <mergeCell ref="C19:D19"/>
    <mergeCell ref="C22:D22"/>
    <mergeCell ref="C23:D23"/>
  </mergeCells>
  <phoneticPr fontId="3" type="noConversion"/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36"/>
  <sheetViews>
    <sheetView topLeftCell="A2" zoomScale="75" workbookViewId="0">
      <selection activeCell="B18" sqref="B1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8" ht="99.75" hidden="1" customHeight="1" x14ac:dyDescent="0.2">
      <c r="D1" s="81"/>
      <c r="E1" s="81" t="s">
        <v>16</v>
      </c>
      <c r="F1" s="81"/>
      <c r="G1" s="81"/>
    </row>
    <row r="2" spans="1:8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</row>
    <row r="3" spans="1:8" ht="17.25" customHeight="1" x14ac:dyDescent="0.2">
      <c r="A3" s="83"/>
      <c r="E3" s="81"/>
    </row>
    <row r="4" spans="1:8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8" ht="17.25" customHeight="1" x14ac:dyDescent="0.2">
      <c r="A5" s="318">
        <f>OFERTA_IN.!A5</f>
        <v>0</v>
      </c>
      <c r="B5" s="318"/>
      <c r="C5" s="318"/>
      <c r="D5" s="318"/>
      <c r="E5" s="318"/>
    </row>
    <row r="6" spans="1:8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8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8" s="124" customFormat="1" ht="26.25" customHeight="1" thickBot="1" x14ac:dyDescent="0.25">
      <c r="B8" s="125" t="str">
        <f>L_1!B8</f>
        <v xml:space="preserve">LANCE No. </v>
      </c>
      <c r="C8" s="106"/>
      <c r="D8" s="125">
        <v>19</v>
      </c>
      <c r="E8" s="106"/>
    </row>
    <row r="9" spans="1:8" ht="17.25" customHeight="1" thickBot="1" x14ac:dyDescent="0.25">
      <c r="B9" s="126" t="s">
        <v>7</v>
      </c>
      <c r="C9" s="342">
        <v>0.47222222222222227</v>
      </c>
      <c r="D9" s="340">
        <v>19</v>
      </c>
      <c r="E9" s="341"/>
    </row>
    <row r="10" spans="1:8" ht="17.25" customHeight="1" thickBot="1" x14ac:dyDescent="0.25">
      <c r="B10" s="82"/>
      <c r="D10" s="82"/>
      <c r="H10" s="184" t="s">
        <v>23</v>
      </c>
    </row>
    <row r="11" spans="1:8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L_18!B27</f>
        <v>28.13</v>
      </c>
      <c r="H11" s="185" t="str">
        <f>IF(G11=L_18!B15,L_18!A15,IF(G11=L_18!B16,L_18!A16,IF(G11=L_18!B17,L_18!A17,IF(G11=L_18!B18,L_18!A18,IF(G11=L_18!B19,L_18!A19,IF(G11=L_18!B20,L_18!A20,IF(G11=L_18!B21,L_18!A21,IF(G11=L_18!B22,L_18!A22,""))))))))</f>
        <v>A</v>
      </c>
    </row>
    <row r="12" spans="1:8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27.567399999999999</v>
      </c>
    </row>
    <row r="13" spans="1:8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8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8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IF(OFERTA_IN.!$A$12&gt;0,(IF(L_18!F15=1,"","NO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8" ht="16.5" customHeight="1" thickBot="1" x14ac:dyDescent="0.3">
      <c r="A16" s="87" t="str">
        <f>IF(OFERTA_IN.!A13="","",OFERTA_IN.!A13)</f>
        <v>A</v>
      </c>
      <c r="B16" s="79">
        <v>27.26</v>
      </c>
      <c r="C16" s="315" t="str">
        <f t="shared" si="0"/>
        <v/>
      </c>
      <c r="D16" s="316"/>
      <c r="E16" s="88" t="str">
        <f>IF(OFERTA_IN.!$A$13&gt;0,(IF(L_18!F16=1,"","NO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27.15</v>
      </c>
      <c r="C17" s="315" t="str">
        <f t="shared" si="0"/>
        <v/>
      </c>
      <c r="D17" s="316"/>
      <c r="E17" s="88" t="str">
        <f>IF(OFERTA_IN.!$A$14&gt;0,(IF(L_18!F17=1,"","NO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IF(OFERTA_IN.!$A$15&gt;0,(IF(L_18!F18=1,"","NO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IF(OFERTA_IN.!$A$16&gt;0,(IF(L_18!F19=1,"","NO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IF(OFERTA_IN.!$A$17&gt;0,(IF(L_18!F20=1,"","NO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IF(OFERTA_IN.!$A$18&gt;0,(IF(L_18!F21=1,"","NO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IF(OFERTA_IN.!$A$19&gt;0,(IF(L_18!F22=1,"","NO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IF(OFERTA_IN.!$A$20&gt;0,(IF(L_18!F23=1,"","NO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IF(OFERTA_IN.!$A$21&gt;0,(IF(L_18!F24=1,"","NO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27.15</v>
      </c>
      <c r="C27" s="321" t="s">
        <v>10</v>
      </c>
      <c r="D27" s="322"/>
      <c r="E27" s="319">
        <f>IF(B27="NO HUBO OFERTA","",1-(B27/OFERTA_IN.!C26))</f>
        <v>0.999999932256602</v>
      </c>
      <c r="F27" s="90"/>
      <c r="G27" s="325">
        <f>IF(E27="","",OFERTA_IN.!C26-L_19!B27)</f>
        <v>400777034.85000002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/>
      <c r="E31" s="117" t="str">
        <f>IF(OFERTA_IN.!D29="","",OFERTA_IN.!D29)</f>
        <v/>
      </c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/>
      <c r="E32" s="118" t="str">
        <f>IF(OFERTA_IN.!D30="","",OFERTA_IN.!D30)</f>
        <v/>
      </c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/>
      <c r="E33" s="118" t="str">
        <f>IF(OFERTA_IN.!D31="","",OFERTA_IN.!D31)</f>
        <v/>
      </c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/>
      <c r="E34" s="118" t="str">
        <f>IF(OFERTA_IN.!E32="","",OFERTA_IN.!E32)</f>
        <v/>
      </c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/>
      <c r="E35" s="118" t="str">
        <f>IF(OFERTA_IN.!E33="","",OFERTA_IN.!E33)</f>
        <v/>
      </c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/>
      <c r="E36" s="118" t="str">
        <f>IF(OFERTA_IN.!E34="","",OFERTA_IN.!E34)</f>
        <v/>
      </c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/>
      <c r="E37" s="118" t="str">
        <f>IF(OFERTA_IN.!D36="","",OFERTA_IN.!D36)</f>
        <v/>
      </c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/>
      <c r="E38" s="118" t="str">
        <f>IF(OFERTA_IN.!D37="","",OFERTA_IN.!D37)</f>
        <v/>
      </c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/>
      <c r="E39" s="118" t="str">
        <f>IF(OFERTA_IN.!D38="","",OFERTA_IN.!D38)</f>
        <v/>
      </c>
    </row>
    <row r="40" spans="1:5" s="105" customFormat="1" ht="15.75" customHeight="1" x14ac:dyDescent="0.2">
      <c r="A40" s="119"/>
      <c r="B40" s="118"/>
      <c r="C40" s="118"/>
      <c r="D40" s="119"/>
      <c r="E40" s="118" t="str">
        <f>IF(OFERTA_IN.!E38="","",OFERTA_IN.!E38)</f>
        <v/>
      </c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/>
      <c r="E41" s="118" t="str">
        <f>IF(OFERTA_IN.!E39="","",OFERTA_IN.!E39)</f>
        <v/>
      </c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/>
      <c r="E42" s="118" t="str">
        <f>IF(OFERTA_IN.!E40="","",OFERTA_IN.!E40)</f>
        <v/>
      </c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/>
      <c r="E43" s="118" t="str">
        <f>IF(OFERTA_IN.!E41="","",OFERTA_IN.!E41)</f>
        <v/>
      </c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/>
      <c r="E44" s="117" t="str">
        <f>IF(OFERTA_IN.!E42="","",OFERTA_IN.!E42)</f>
        <v/>
      </c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/>
      <c r="E45" s="118" t="str">
        <f>IF(OFERTA_IN.!E43="","",OFERTA_IN.!E43)</f>
        <v/>
      </c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/>
      <c r="E46" s="118" t="str">
        <f>IF(OFERTA_IN.!E44="","",OFERTA_IN.!E44)</f>
        <v/>
      </c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/>
      <c r="E47" s="118" t="str">
        <f>IF(OFERTA_IN.!E45="","",OFERTA_IN.!E45)</f>
        <v/>
      </c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/>
      <c r="E48" s="118" t="str">
        <f>IF(OFERTA_IN.!E46="","",OFERTA_IN.!E46)</f>
        <v/>
      </c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/>
      <c r="E49" s="118" t="str">
        <f>IF(OFERTA_IN.!E47="","",OFERTA_IN.!E47)</f>
        <v/>
      </c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/>
      <c r="E50" s="118" t="str">
        <f>IF(OFERTA_IN.!E48="","",OFERTA_IN.!E48)</f>
        <v/>
      </c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/>
      <c r="E51" s="118" t="str">
        <f>IF(OFERTA_IN.!E49="","",OFERTA_IN.!E49)</f>
        <v/>
      </c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mergeCells count="23">
    <mergeCell ref="C9:E9"/>
    <mergeCell ref="A13:G13"/>
    <mergeCell ref="C18:D18"/>
    <mergeCell ref="C19:D19"/>
    <mergeCell ref="C16:D16"/>
    <mergeCell ref="C14:D14"/>
    <mergeCell ref="C15:D15"/>
    <mergeCell ref="A27:A28"/>
    <mergeCell ref="A2:B2"/>
    <mergeCell ref="A5:E5"/>
    <mergeCell ref="A4:G4"/>
    <mergeCell ref="A6:G6"/>
    <mergeCell ref="G27:G28"/>
    <mergeCell ref="A7:G7"/>
    <mergeCell ref="B27:B28"/>
    <mergeCell ref="C17:D17"/>
    <mergeCell ref="E27:E28"/>
    <mergeCell ref="C23:D23"/>
    <mergeCell ref="C24:D24"/>
    <mergeCell ref="C27:D28"/>
    <mergeCell ref="C20:D20"/>
    <mergeCell ref="C21:D21"/>
    <mergeCell ref="C22:D22"/>
  </mergeCells>
  <phoneticPr fontId="3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36"/>
  <sheetViews>
    <sheetView topLeftCell="A2" zoomScale="75" workbookViewId="0">
      <selection activeCell="A2" sqref="A2:B2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4.57031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8" ht="99.75" hidden="1" customHeight="1" x14ac:dyDescent="0.2">
      <c r="D1" s="81"/>
      <c r="E1" s="81" t="s">
        <v>16</v>
      </c>
      <c r="F1" s="81"/>
      <c r="G1" s="81"/>
    </row>
    <row r="2" spans="1:8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  <c r="H2" s="103" t="s">
        <v>46</v>
      </c>
    </row>
    <row r="3" spans="1:8" ht="17.25" customHeight="1" x14ac:dyDescent="0.2">
      <c r="A3" s="83"/>
      <c r="E3" s="81"/>
    </row>
    <row r="4" spans="1:8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8" ht="17.25" customHeight="1" x14ac:dyDescent="0.2">
      <c r="A5" s="318">
        <f>OFERTA_IN.!A5</f>
        <v>0</v>
      </c>
      <c r="B5" s="318"/>
      <c r="C5" s="318"/>
      <c r="D5" s="318"/>
      <c r="E5" s="318"/>
    </row>
    <row r="6" spans="1:8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8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8" s="124" customFormat="1" ht="26.25" customHeight="1" thickBot="1" x14ac:dyDescent="0.25">
      <c r="B8" s="125" t="str">
        <f>L_1!B8</f>
        <v xml:space="preserve">LANCE No. </v>
      </c>
      <c r="C8" s="106"/>
      <c r="D8" s="125">
        <v>20</v>
      </c>
      <c r="E8" s="106"/>
    </row>
    <row r="9" spans="1:8" ht="17.25" customHeight="1" thickBot="1" x14ac:dyDescent="0.25">
      <c r="B9" s="126" t="s">
        <v>7</v>
      </c>
      <c r="C9" s="340">
        <v>0.47430555555555554</v>
      </c>
      <c r="D9" s="340">
        <v>19</v>
      </c>
      <c r="E9" s="341"/>
    </row>
    <row r="10" spans="1:8" ht="17.25" customHeight="1" thickBot="1" x14ac:dyDescent="0.25">
      <c r="B10" s="82"/>
      <c r="D10" s="82"/>
      <c r="H10" s="184" t="s">
        <v>23</v>
      </c>
    </row>
    <row r="11" spans="1:8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L_19!B27</f>
        <v>27.15</v>
      </c>
      <c r="H11" s="185" t="str">
        <f>IF(G11=L_19!B15,L_19!A15,IF(G11=L_19!B16,L_19!A16,IF(G11=L_19!B17,L_19!A17,IF(G11=L_19!B18,L_19!A18,IF(G11=L_19!B19,L_19!A19,IF(G11=L_19!B20,L_19!A20,IF(G11=L_19!B21,L_19!A21,IF(G11=L_19!B22,L_19!A22,""))))))))</f>
        <v>B</v>
      </c>
    </row>
    <row r="12" spans="1:8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26.606999999999999</v>
      </c>
    </row>
    <row r="13" spans="1:8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8" ht="27.75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8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IF(OFERTA_IN.!$A$12&gt;0,(IF(L_18!F15=1,"","NO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8" ht="16.5" customHeight="1" thickBot="1" x14ac:dyDescent="0.3">
      <c r="A16" s="87" t="str">
        <f>IF(OFERTA_IN.!A13="","",OFERTA_IN.!A13)</f>
        <v>A</v>
      </c>
      <c r="B16" s="79">
        <v>26.3</v>
      </c>
      <c r="C16" s="315" t="str">
        <f t="shared" si="0"/>
        <v/>
      </c>
      <c r="D16" s="316"/>
      <c r="E16" s="88" t="str">
        <f>IF(OFERTA_IN.!$A$13&gt;0,(IF(L_18!F16=1,"","NO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/>
      <c r="C17" s="315" t="str">
        <f t="shared" si="0"/>
        <v/>
      </c>
      <c r="D17" s="316"/>
      <c r="E17" s="88" t="str">
        <f>IF(OFERTA_IN.!$A$14&gt;0,(IF(L_18!F17=1,"","NO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IF(OFERTA_IN.!$A$15&gt;0,(IF(L_18!F18=1,"","NO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IF(OFERTA_IN.!$A$16&gt;0,(IF(L_18!F19=1,"","NO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IF(OFERTA_IN.!$A$17&gt;0,(IF(L_18!F20=1,"","NO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IF(OFERTA_IN.!$A$18&gt;0,(IF(L_18!F21=1,"","NO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IF(OFERTA_IN.!$A$19&gt;0,(IF(L_18!F22=1,"","NO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IF(OFERTA_IN.!$A$20&gt;0,(IF(L_18!F23=1,"","NO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IF(OFERTA_IN.!$A$21&gt;0,(IF(L_18!F24=1,"","NO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26.3</v>
      </c>
      <c r="C27" s="321" t="s">
        <v>10</v>
      </c>
      <c r="D27" s="322"/>
      <c r="E27" s="319">
        <f>IF(B27="NO HUBO OFERTA","",1-(B27/OFERTA_IN.!C26))</f>
        <v>0.99999993437748191</v>
      </c>
      <c r="F27" s="90"/>
      <c r="G27" s="325">
        <f>IF(E27="","",OFERTA_IN.!C26-L_20!B27)</f>
        <v>400777035.69999999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mergeCells count="23">
    <mergeCell ref="A2:B2"/>
    <mergeCell ref="A5:E5"/>
    <mergeCell ref="A4:G4"/>
    <mergeCell ref="A6:G6"/>
    <mergeCell ref="C16:D16"/>
    <mergeCell ref="C14:D14"/>
    <mergeCell ref="A13:G13"/>
    <mergeCell ref="C15:D15"/>
    <mergeCell ref="A7:G7"/>
    <mergeCell ref="C9:E9"/>
    <mergeCell ref="C17:D17"/>
    <mergeCell ref="A27:A28"/>
    <mergeCell ref="B27:B28"/>
    <mergeCell ref="G27:G28"/>
    <mergeCell ref="C24:D24"/>
    <mergeCell ref="C27:D28"/>
    <mergeCell ref="E27:E28"/>
    <mergeCell ref="C21:D21"/>
    <mergeCell ref="C22:D22"/>
    <mergeCell ref="C23:D23"/>
    <mergeCell ref="C18:D18"/>
    <mergeCell ref="C19:D19"/>
    <mergeCell ref="C20:D20"/>
  </mergeCells>
  <phoneticPr fontId="3" type="noConversion"/>
  <pageMargins left="0.75" right="0.75" top="1" bottom="1" header="0" footer="0"/>
  <headerFooter alignWithMargins="0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>
      <selection activeCell="A4" sqref="A4"/>
    </sheetView>
  </sheetViews>
  <sheetFormatPr baseColWidth="10" defaultRowHeight="12.75" x14ac:dyDescent="0.2"/>
  <cols>
    <col min="1" max="1" width="26.7109375" customWidth="1"/>
    <col min="2" max="2" width="25.42578125" customWidth="1"/>
    <col min="3" max="3" width="13.28515625" customWidth="1"/>
  </cols>
  <sheetData>
    <row r="2" spans="1:3" x14ac:dyDescent="0.2">
      <c r="A2" s="246" t="s">
        <v>61</v>
      </c>
    </row>
    <row r="3" spans="1:3" x14ac:dyDescent="0.2">
      <c r="A3" s="246" t="s">
        <v>62</v>
      </c>
      <c r="C3">
        <f>(C2*B3)</f>
        <v>0</v>
      </c>
    </row>
    <row r="6" spans="1:3" x14ac:dyDescent="0.2">
      <c r="A6" s="246" t="s">
        <v>60</v>
      </c>
    </row>
    <row r="7" spans="1:3" x14ac:dyDescent="0.2">
      <c r="A7" s="246" t="s">
        <v>59</v>
      </c>
    </row>
    <row r="8" spans="1:3" x14ac:dyDescent="0.2">
      <c r="A8" s="246" t="s">
        <v>58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9" sqref="E29"/>
    </sheetView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V124"/>
  <sheetViews>
    <sheetView topLeftCell="A11" zoomScale="90" zoomScaleNormal="90" workbookViewId="0">
      <selection activeCell="C13" sqref="C13"/>
    </sheetView>
  </sheetViews>
  <sheetFormatPr baseColWidth="10" defaultColWidth="11.42578125" defaultRowHeight="14.25" x14ac:dyDescent="0.2"/>
  <cols>
    <col min="1" max="1" width="17.85546875" style="2" customWidth="1"/>
    <col min="2" max="2" width="20.42578125" style="2" customWidth="1"/>
    <col min="3" max="3" width="27.5703125" style="2" customWidth="1"/>
    <col min="4" max="4" width="22.85546875" style="2" customWidth="1"/>
    <col min="5" max="5" width="35.85546875" style="2" customWidth="1"/>
    <col min="6" max="6" width="5.85546875" style="2" customWidth="1"/>
    <col min="7" max="7" width="21" style="2" customWidth="1"/>
    <col min="8" max="16384" width="11.42578125" style="2"/>
  </cols>
  <sheetData>
    <row r="1" spans="1:256" s="58" customFormat="1" ht="83.25" hidden="1" customHeight="1" x14ac:dyDescent="0.2">
      <c r="C1" s="59"/>
      <c r="D1" s="59"/>
      <c r="E1" s="60" t="s">
        <v>40</v>
      </c>
      <c r="G1" s="61"/>
      <c r="H1" s="62"/>
    </row>
    <row r="2" spans="1:256" s="1" customFormat="1" ht="24.75" customHeight="1" x14ac:dyDescent="0.25">
      <c r="A2" s="255" t="str">
        <f>PPTO!C4</f>
        <v xml:space="preserve">Miercoles, 6 de Marzo de 2019 , 9:05 a.m.  </v>
      </c>
      <c r="B2" s="255"/>
      <c r="C2" s="255"/>
      <c r="D2" s="227"/>
      <c r="E2" s="228"/>
      <c r="F2" s="62"/>
      <c r="G2" s="141" t="s">
        <v>46</v>
      </c>
    </row>
    <row r="3" spans="1:256" ht="9" customHeight="1" x14ac:dyDescent="0.25">
      <c r="A3" s="229"/>
      <c r="B3" s="229"/>
      <c r="C3" s="230"/>
      <c r="D3" s="227"/>
      <c r="E3" s="228"/>
      <c r="F3" s="62"/>
      <c r="G3" s="63"/>
    </row>
    <row r="4" spans="1:256" ht="24.75" customHeight="1" x14ac:dyDescent="0.2">
      <c r="A4" s="258" t="s">
        <v>55</v>
      </c>
      <c r="B4" s="258"/>
      <c r="C4" s="258"/>
      <c r="D4" s="258"/>
      <c r="E4" s="231" t="str">
        <f>PPTO!D4</f>
        <v>029 de 2019</v>
      </c>
      <c r="F4" s="66"/>
    </row>
    <row r="5" spans="1:256" ht="26.25" customHeight="1" x14ac:dyDescent="0.2">
      <c r="A5" s="232"/>
      <c r="B5" s="259" t="s">
        <v>45</v>
      </c>
      <c r="C5" s="259"/>
      <c r="D5" s="259"/>
      <c r="E5" s="232"/>
      <c r="F5" s="67"/>
    </row>
    <row r="6" spans="1:256" s="1" customFormat="1" ht="51" customHeight="1" x14ac:dyDescent="0.25">
      <c r="A6" s="256" t="str">
        <f ca="1">IF(TODAY()&gt;PPTO!D18,"ESTE FORMATO YA CADUCO",PPTO!C20)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67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</row>
    <row r="7" spans="1:256" s="1" customFormat="1" ht="53.25" customHeight="1" thickBot="1" x14ac:dyDescent="0.3">
      <c r="A7" s="257" t="str">
        <f>IF(E26=1,PPTO!C6,IF(E26=2,PPTO!C7,IF(E26=3,PPTO!C8,IF(E26=4,PPTO!C9,IF(E26=5,PPTO!C10,IF(E26=6,PPTO!C11,IF(E26=7,PPTO!C12,IF(E26=8,PPTO!C13,PPTO!C14))))))))</f>
        <v>Renovación de software antimalware para los equipos de cómputo, servidores y demás elementos informáticos de propiedad del Municipio de Pereira, con su respectiva instalación, soporte y mantenimiento</v>
      </c>
      <c r="B7" s="257"/>
      <c r="C7" s="257"/>
      <c r="D7" s="257"/>
      <c r="E7" s="257"/>
      <c r="F7" s="67"/>
    </row>
    <row r="8" spans="1:256" s="10" customFormat="1" ht="24.75" customHeight="1" thickBot="1" x14ac:dyDescent="0.3">
      <c r="A8" s="233"/>
      <c r="B8" s="268" t="s">
        <v>5</v>
      </c>
      <c r="C8" s="269"/>
      <c r="D8" s="234">
        <f>PPTO!D17</f>
        <v>0.02</v>
      </c>
      <c r="E8" s="233"/>
      <c r="F8" s="68"/>
      <c r="G8" s="64"/>
    </row>
    <row r="9" spans="1:256" s="10" customFormat="1" ht="9.75" customHeight="1" x14ac:dyDescent="0.25">
      <c r="A9" s="233"/>
      <c r="B9" s="233"/>
      <c r="C9" s="235"/>
      <c r="D9" s="235"/>
      <c r="E9" s="235"/>
      <c r="F9" s="69"/>
      <c r="G9" s="11"/>
    </row>
    <row r="10" spans="1:256" s="10" customFormat="1" ht="36" customHeight="1" thickBot="1" x14ac:dyDescent="0.25">
      <c r="A10" s="233"/>
      <c r="B10" s="270" t="s">
        <v>41</v>
      </c>
      <c r="C10" s="270"/>
      <c r="D10" s="270"/>
      <c r="E10" s="233"/>
      <c r="F10" s="68"/>
    </row>
    <row r="11" spans="1:256" s="17" customFormat="1" ht="39.75" customHeight="1" thickBot="1" x14ac:dyDescent="0.25">
      <c r="A11" s="236" t="s">
        <v>12</v>
      </c>
      <c r="B11" s="236" t="s">
        <v>22</v>
      </c>
      <c r="C11" s="236" t="s">
        <v>3</v>
      </c>
      <c r="D11" s="236" t="s">
        <v>11</v>
      </c>
      <c r="E11" s="236" t="s">
        <v>23</v>
      </c>
      <c r="F11" s="70"/>
    </row>
    <row r="12" spans="1:256" s="10" customFormat="1" ht="19.5" customHeight="1" thickBot="1" x14ac:dyDescent="0.3">
      <c r="A12" s="177" t="s">
        <v>59</v>
      </c>
      <c r="B12" s="178" t="s">
        <v>63</v>
      </c>
      <c r="C12" s="179"/>
      <c r="D12" s="237" t="str">
        <f ca="1">IF(TODAY()&gt;PPTO!D18,OFERTA_IN.!A6,IF(B12&gt;0,"NO",IF(AND(C12="",A12&gt;0),"No ofertó",(IF(A12="","",(IF(C12&lt;=$C$26,"SI","NO")))))))</f>
        <v>NO</v>
      </c>
      <c r="E12" s="180"/>
      <c r="F12" s="68"/>
    </row>
    <row r="13" spans="1:256" s="10" customFormat="1" ht="21" customHeight="1" thickBot="1" x14ac:dyDescent="0.3">
      <c r="A13" s="177" t="s">
        <v>59</v>
      </c>
      <c r="B13" s="178" t="s">
        <v>63</v>
      </c>
      <c r="C13" s="179">
        <v>46.5</v>
      </c>
      <c r="D13" s="237" t="str">
        <f t="shared" ref="D13:D21" si="0">IF(B13&gt;0,"NO",IF(AND(C13="",A13&gt;0),"No ofertó",(IF(A13="","",(IF(C13&lt;=$C$26,"SI","NO"))))))</f>
        <v>NO</v>
      </c>
      <c r="E13" s="180"/>
      <c r="F13" s="68"/>
    </row>
    <row r="14" spans="1:256" s="10" customFormat="1" ht="21" customHeight="1" thickBot="1" x14ac:dyDescent="0.3">
      <c r="A14" s="177" t="s">
        <v>58</v>
      </c>
      <c r="B14" s="178"/>
      <c r="C14" s="179"/>
      <c r="D14" s="237" t="str">
        <f t="shared" si="0"/>
        <v>No ofertó</v>
      </c>
      <c r="E14" s="180"/>
      <c r="F14" s="68"/>
    </row>
    <row r="15" spans="1:256" s="10" customFormat="1" ht="21" customHeight="1" thickBot="1" x14ac:dyDescent="0.3">
      <c r="A15" s="177"/>
      <c r="B15" s="178"/>
      <c r="C15" s="179"/>
      <c r="D15" s="237" t="str">
        <f t="shared" si="0"/>
        <v/>
      </c>
      <c r="E15" s="180"/>
      <c r="F15" s="68"/>
    </row>
    <row r="16" spans="1:256" s="10" customFormat="1" ht="21" customHeight="1" thickBot="1" x14ac:dyDescent="0.3">
      <c r="A16" s="177"/>
      <c r="B16" s="178"/>
      <c r="C16" s="179"/>
      <c r="D16" s="237" t="str">
        <f>IF(B16&gt;0,"NO",IF(AND(C16="",A16&gt;0),"No ofertó",(IF(A16="","",(IF(C16&lt;=$C$26,"SI","NO"))))))</f>
        <v/>
      </c>
      <c r="E16" s="180"/>
      <c r="F16" s="68"/>
    </row>
    <row r="17" spans="1:7" s="10" customFormat="1" ht="19.5" customHeight="1" thickBot="1" x14ac:dyDescent="0.3">
      <c r="A17" s="177"/>
      <c r="B17" s="178"/>
      <c r="C17" s="179"/>
      <c r="D17" s="237" t="str">
        <f t="shared" si="0"/>
        <v/>
      </c>
      <c r="E17" s="180"/>
      <c r="F17" s="68"/>
    </row>
    <row r="18" spans="1:7" s="10" customFormat="1" ht="19.5" customHeight="1" thickBot="1" x14ac:dyDescent="0.3">
      <c r="A18" s="177"/>
      <c r="B18" s="178"/>
      <c r="C18" s="179"/>
      <c r="D18" s="237" t="str">
        <f t="shared" si="0"/>
        <v/>
      </c>
      <c r="E18" s="180"/>
      <c r="F18" s="68"/>
    </row>
    <row r="19" spans="1:7" s="10" customFormat="1" ht="19.5" customHeight="1" thickBot="1" x14ac:dyDescent="0.3">
      <c r="A19" s="177"/>
      <c r="B19" s="178"/>
      <c r="C19" s="179"/>
      <c r="D19" s="237" t="str">
        <f t="shared" si="0"/>
        <v/>
      </c>
      <c r="E19" s="180"/>
      <c r="F19" s="71"/>
    </row>
    <row r="20" spans="1:7" s="10" customFormat="1" ht="19.5" customHeight="1" thickBot="1" x14ac:dyDescent="0.3">
      <c r="A20" s="177"/>
      <c r="B20" s="178"/>
      <c r="C20" s="179"/>
      <c r="D20" s="237" t="str">
        <f t="shared" si="0"/>
        <v/>
      </c>
      <c r="E20" s="180"/>
      <c r="F20" s="68"/>
    </row>
    <row r="21" spans="1:7" s="10" customFormat="1" ht="19.5" customHeight="1" thickBot="1" x14ac:dyDescent="0.3">
      <c r="A21" s="177"/>
      <c r="B21" s="178"/>
      <c r="C21" s="179"/>
      <c r="D21" s="238" t="str">
        <f t="shared" si="0"/>
        <v/>
      </c>
      <c r="E21" s="180"/>
      <c r="F21" s="68"/>
    </row>
    <row r="22" spans="1:7" s="10" customFormat="1" ht="10.5" customHeight="1" thickBot="1" x14ac:dyDescent="0.25">
      <c r="A22" s="68"/>
      <c r="B22" s="68"/>
      <c r="C22" s="68"/>
      <c r="D22" s="68"/>
      <c r="E22" s="72"/>
      <c r="F22" s="68"/>
    </row>
    <row r="23" spans="1:7" s="10" customFormat="1" ht="15.75" customHeight="1" x14ac:dyDescent="0.2">
      <c r="A23" s="264" t="s">
        <v>2</v>
      </c>
      <c r="B23" s="265"/>
      <c r="C23" s="262">
        <f>IF(DMIN(A11:C21,C11,C12:C21)=0,"NO HUBO OFERTA",DMIN(A11:C21,C11,C12:C21))</f>
        <v>46.5</v>
      </c>
      <c r="D23" s="262" t="s">
        <v>9</v>
      </c>
      <c r="E23" s="260">
        <f>IF(C23="NO HUBO OFERTA","",1-(C23/C26))</f>
        <v>0.99999988397539574</v>
      </c>
      <c r="F23" s="73"/>
    </row>
    <row r="24" spans="1:7" s="10" customFormat="1" ht="15.75" customHeight="1" thickBot="1" x14ac:dyDescent="0.25">
      <c r="A24" s="266"/>
      <c r="B24" s="267"/>
      <c r="C24" s="263"/>
      <c r="D24" s="263"/>
      <c r="E24" s="261"/>
      <c r="F24" s="68"/>
      <c r="G24" s="12"/>
    </row>
    <row r="25" spans="1:7" s="10" customFormat="1" ht="9.75" customHeight="1" thickBot="1" x14ac:dyDescent="0.25">
      <c r="A25" s="68"/>
      <c r="B25" s="68"/>
      <c r="C25" s="68"/>
      <c r="D25" s="68"/>
      <c r="E25" s="68"/>
      <c r="F25" s="73"/>
    </row>
    <row r="26" spans="1:7" s="10" customFormat="1" ht="30" customHeight="1" thickBot="1" x14ac:dyDescent="0.25">
      <c r="A26" s="239" t="s">
        <v>13</v>
      </c>
      <c r="B26" s="240"/>
      <c r="C26" s="241">
        <f>IF(E26=1,PPTO!D6,IF(E26=2,PPTO!D7,IF(E26=3,PPTO!D8,IF(E26=4,PPTO!D9,IF(E26=5,PPTO!D10,IF(E26=6,PPTO!D11,IF(E26=7,PPTO!D12,IF(E26=8,PPTO!D13,PPTO!F14))))))))</f>
        <v>400777062</v>
      </c>
      <c r="D26" s="242" t="s">
        <v>36</v>
      </c>
      <c r="E26" s="176">
        <v>1</v>
      </c>
      <c r="F26" s="73"/>
    </row>
    <row r="27" spans="1:7" s="10" customFormat="1" ht="15.75" customHeight="1" x14ac:dyDescent="0.2">
      <c r="A27" s="68"/>
      <c r="B27" s="68"/>
      <c r="C27" s="68"/>
      <c r="D27" s="68"/>
      <c r="E27" s="74"/>
      <c r="F27" s="73"/>
    </row>
    <row r="28" spans="1:7" s="13" customFormat="1" ht="22.5" customHeight="1" x14ac:dyDescent="0.2">
      <c r="A28" s="75"/>
      <c r="B28" s="75"/>
      <c r="C28" s="76"/>
      <c r="D28" s="76"/>
      <c r="E28" s="76">
        <v>44</v>
      </c>
      <c r="F28" s="77"/>
    </row>
    <row r="29" spans="1:7" s="15" customFormat="1" ht="15.75" customHeight="1" x14ac:dyDescent="0.25">
      <c r="A29" s="108"/>
      <c r="B29" s="108"/>
      <c r="C29" s="109"/>
      <c r="D29" s="110"/>
      <c r="E29" s="111"/>
      <c r="F29" s="78"/>
      <c r="G29" s="16"/>
    </row>
    <row r="30" spans="1:7" s="13" customFormat="1" ht="15.75" customHeight="1" x14ac:dyDescent="0.2">
      <c r="A30" s="112"/>
      <c r="B30" s="112"/>
      <c r="C30" s="113"/>
      <c r="D30" s="114"/>
      <c r="E30" s="115"/>
      <c r="F30" s="68"/>
      <c r="G30" s="14"/>
    </row>
    <row r="31" spans="1:7" s="13" customFormat="1" ht="15.75" customHeight="1" x14ac:dyDescent="0.2">
      <c r="A31" s="112"/>
      <c r="B31" s="112"/>
      <c r="C31" s="113"/>
      <c r="D31" s="114"/>
      <c r="E31" s="115"/>
      <c r="F31" s="68"/>
    </row>
    <row r="32" spans="1:7" s="13" customFormat="1" ht="15.75" customHeight="1" x14ac:dyDescent="0.25">
      <c r="A32" s="112"/>
      <c r="B32" s="112"/>
      <c r="C32" s="113"/>
      <c r="D32" s="109"/>
      <c r="E32" s="110"/>
      <c r="F32" s="68"/>
    </row>
    <row r="33" spans="1:6" s="13" customFormat="1" ht="15.75" customHeight="1" x14ac:dyDescent="0.25">
      <c r="A33" s="112"/>
      <c r="B33" s="112"/>
      <c r="C33" s="113"/>
      <c r="D33" s="109"/>
      <c r="E33" s="110"/>
      <c r="F33" s="68"/>
    </row>
    <row r="34" spans="1:6" s="13" customFormat="1" ht="15.75" customHeight="1" x14ac:dyDescent="0.25">
      <c r="A34" s="112"/>
      <c r="B34" s="112"/>
      <c r="C34" s="113"/>
      <c r="D34" s="109"/>
      <c r="E34" s="110"/>
      <c r="F34" s="68"/>
    </row>
    <row r="35" spans="1:6" s="15" customFormat="1" ht="15.75" customHeight="1" x14ac:dyDescent="0.25">
      <c r="A35" s="111"/>
      <c r="B35" s="108"/>
      <c r="C35" s="113"/>
      <c r="D35" s="111"/>
      <c r="E35" s="111"/>
      <c r="F35" s="68"/>
    </row>
    <row r="36" spans="1:6" s="13" customFormat="1" ht="15.75" customHeight="1" x14ac:dyDescent="0.25">
      <c r="A36" s="108"/>
      <c r="B36" s="112"/>
      <c r="C36" s="113"/>
      <c r="D36" s="110"/>
      <c r="E36" s="115"/>
      <c r="F36" s="68"/>
    </row>
    <row r="37" spans="1:6" s="13" customFormat="1" ht="15.75" customHeight="1" x14ac:dyDescent="0.2">
      <c r="A37" s="112"/>
      <c r="B37" s="112"/>
      <c r="C37" s="113"/>
      <c r="D37" s="114"/>
      <c r="E37" s="115"/>
      <c r="F37" s="68"/>
    </row>
    <row r="38" spans="1:6" s="13" customFormat="1" ht="15.75" customHeight="1" x14ac:dyDescent="0.2">
      <c r="A38" s="112"/>
      <c r="B38" s="113"/>
      <c r="C38" s="113"/>
      <c r="D38" s="112"/>
      <c r="E38" s="114"/>
      <c r="F38" s="68"/>
    </row>
    <row r="39" spans="1:6" s="13" customFormat="1" ht="15.75" customHeight="1" x14ac:dyDescent="0.25">
      <c r="A39" s="112"/>
      <c r="B39" s="112"/>
      <c r="C39" s="113"/>
      <c r="D39" s="109"/>
      <c r="E39" s="110"/>
      <c r="F39" s="68"/>
    </row>
    <row r="40" spans="1:6" s="13" customFormat="1" ht="15.75" customHeight="1" x14ac:dyDescent="0.25">
      <c r="A40" s="112"/>
      <c r="B40" s="112"/>
      <c r="C40" s="113"/>
      <c r="D40" s="109"/>
      <c r="E40" s="110"/>
      <c r="F40" s="68"/>
    </row>
    <row r="41" spans="1:6" s="15" customFormat="1" ht="15.75" customHeight="1" x14ac:dyDescent="0.25">
      <c r="A41" s="111"/>
      <c r="B41" s="108"/>
      <c r="C41" s="113"/>
      <c r="D41" s="111"/>
      <c r="E41" s="111"/>
      <c r="F41" s="68"/>
    </row>
    <row r="42" spans="1:6" s="13" customFormat="1" ht="15.75" customHeight="1" x14ac:dyDescent="0.25">
      <c r="A42" s="108"/>
      <c r="B42" s="112"/>
      <c r="C42" s="113"/>
      <c r="D42" s="114"/>
      <c r="E42" s="115"/>
      <c r="F42" s="68"/>
    </row>
    <row r="43" spans="1:6" s="15" customFormat="1" ht="15.75" customHeight="1" x14ac:dyDescent="0.25">
      <c r="A43" s="112"/>
      <c r="B43" s="112"/>
      <c r="C43" s="113"/>
      <c r="D43" s="109"/>
      <c r="E43" s="110"/>
      <c r="F43" s="68"/>
    </row>
    <row r="44" spans="1:6" s="13" customFormat="1" ht="15.75" customHeight="1" x14ac:dyDescent="0.25">
      <c r="A44" s="112"/>
      <c r="B44" s="112"/>
      <c r="C44" s="113"/>
      <c r="D44" s="109"/>
      <c r="E44" s="110"/>
      <c r="F44" s="68"/>
    </row>
    <row r="45" spans="1:6" s="13" customFormat="1" ht="15.75" customHeight="1" x14ac:dyDescent="0.25">
      <c r="A45" s="112"/>
      <c r="B45" s="112"/>
      <c r="C45" s="113"/>
      <c r="D45" s="109"/>
      <c r="E45" s="110"/>
      <c r="F45" s="68"/>
    </row>
    <row r="46" spans="1:6" s="13" customFormat="1" ht="15.75" customHeight="1" x14ac:dyDescent="0.25">
      <c r="A46" s="111"/>
      <c r="B46" s="108"/>
      <c r="C46" s="113"/>
      <c r="D46" s="111"/>
      <c r="E46" s="111"/>
      <c r="F46" s="68"/>
    </row>
    <row r="47" spans="1:6" s="13" customFormat="1" ht="15.75" x14ac:dyDescent="0.25">
      <c r="A47" s="108"/>
      <c r="B47" s="112"/>
      <c r="C47" s="113"/>
      <c r="D47" s="110"/>
      <c r="E47" s="115"/>
      <c r="F47" s="68"/>
    </row>
    <row r="48" spans="1:6" s="13" customFormat="1" ht="15.75" x14ac:dyDescent="0.25">
      <c r="A48" s="112"/>
      <c r="B48" s="112"/>
      <c r="C48" s="113"/>
      <c r="D48" s="114"/>
      <c r="E48" s="115"/>
      <c r="F48" s="78"/>
    </row>
    <row r="49" spans="1:6" s="13" customFormat="1" ht="15" x14ac:dyDescent="0.2">
      <c r="A49" s="112"/>
      <c r="B49" s="113"/>
      <c r="C49" s="113"/>
      <c r="D49" s="112"/>
      <c r="E49" s="114"/>
      <c r="F49" s="68"/>
    </row>
    <row r="50" spans="1:6" s="13" customFormat="1" ht="15.75" x14ac:dyDescent="0.25">
      <c r="A50" s="113"/>
      <c r="B50" s="113"/>
      <c r="C50" s="113"/>
      <c r="D50" s="109"/>
      <c r="E50" s="114"/>
      <c r="F50" s="68"/>
    </row>
    <row r="51" spans="1:6" s="13" customFormat="1" ht="15.75" x14ac:dyDescent="0.25">
      <c r="A51" s="68"/>
      <c r="B51" s="68"/>
      <c r="C51" s="68"/>
      <c r="D51" s="78"/>
      <c r="E51" s="68"/>
      <c r="F51" s="68"/>
    </row>
    <row r="52" spans="1:6" s="10" customFormat="1" ht="15.75" x14ac:dyDescent="0.25">
      <c r="A52" s="68"/>
      <c r="B52" s="68"/>
      <c r="C52" s="68"/>
      <c r="D52" s="78"/>
      <c r="E52" s="68"/>
      <c r="F52" s="68"/>
    </row>
    <row r="53" spans="1:6" s="10" customFormat="1" ht="15.75" x14ac:dyDescent="0.25">
      <c r="D53" s="65"/>
      <c r="E53" s="65"/>
    </row>
    <row r="54" spans="1:6" s="10" customFormat="1" ht="15.75" x14ac:dyDescent="0.25">
      <c r="D54" s="65"/>
    </row>
    <row r="55" spans="1:6" s="10" customFormat="1" ht="15.75" x14ac:dyDescent="0.25">
      <c r="D55" s="65"/>
    </row>
    <row r="56" spans="1:6" s="10" customFormat="1" ht="15" x14ac:dyDescent="0.2"/>
    <row r="57" spans="1:6" s="10" customFormat="1" ht="15" x14ac:dyDescent="0.2"/>
    <row r="58" spans="1:6" s="10" customFormat="1" ht="15" x14ac:dyDescent="0.2"/>
    <row r="59" spans="1:6" s="10" customFormat="1" ht="15" x14ac:dyDescent="0.2"/>
    <row r="60" spans="1:6" s="10" customFormat="1" ht="15" x14ac:dyDescent="0.2"/>
    <row r="61" spans="1:6" s="10" customFormat="1" ht="15" x14ac:dyDescent="0.2"/>
    <row r="62" spans="1:6" s="10" customFormat="1" ht="15" x14ac:dyDescent="0.2"/>
    <row r="63" spans="1:6" s="10" customFormat="1" ht="15" x14ac:dyDescent="0.2"/>
    <row r="64" spans="1:6" s="10" customFormat="1" ht="15" x14ac:dyDescent="0.2"/>
    <row r="65" s="10" customFormat="1" ht="15" x14ac:dyDescent="0.2"/>
    <row r="66" s="10" customFormat="1" ht="15" x14ac:dyDescent="0.2"/>
    <row r="67" s="10" customFormat="1" ht="15" x14ac:dyDescent="0.2"/>
    <row r="68" s="10" customFormat="1" ht="15" x14ac:dyDescent="0.2"/>
    <row r="69" s="10" customFormat="1" ht="15" x14ac:dyDescent="0.2"/>
    <row r="70" s="10" customFormat="1" ht="15" x14ac:dyDescent="0.2"/>
    <row r="71" s="10" customFormat="1" ht="15" x14ac:dyDescent="0.2"/>
    <row r="72" s="10" customFormat="1" ht="15" x14ac:dyDescent="0.2"/>
    <row r="73" s="10" customFormat="1" ht="15" x14ac:dyDescent="0.2"/>
    <row r="74" s="10" customFormat="1" ht="15" x14ac:dyDescent="0.2"/>
    <row r="75" s="10" customFormat="1" ht="15" x14ac:dyDescent="0.2"/>
    <row r="76" s="10" customFormat="1" ht="15" x14ac:dyDescent="0.2"/>
    <row r="77" s="10" customFormat="1" ht="15" x14ac:dyDescent="0.2"/>
    <row r="78" s="10" customFormat="1" ht="15" x14ac:dyDescent="0.2"/>
    <row r="79" s="10" customFormat="1" ht="15" x14ac:dyDescent="0.2"/>
    <row r="80" s="10" customFormat="1" ht="15" x14ac:dyDescent="0.2"/>
    <row r="81" s="10" customFormat="1" ht="15" x14ac:dyDescent="0.2"/>
    <row r="82" s="10" customFormat="1" ht="15" x14ac:dyDescent="0.2"/>
    <row r="83" s="10" customFormat="1" ht="15" x14ac:dyDescent="0.2"/>
    <row r="84" s="10" customFormat="1" ht="15" x14ac:dyDescent="0.2"/>
    <row r="85" s="10" customFormat="1" ht="15" x14ac:dyDescent="0.2"/>
    <row r="86" s="10" customFormat="1" ht="15" x14ac:dyDescent="0.2"/>
    <row r="87" s="10" customFormat="1" ht="15" x14ac:dyDescent="0.2"/>
    <row r="88" s="10" customFormat="1" ht="15" x14ac:dyDescent="0.2"/>
    <row r="89" s="10" customFormat="1" ht="15" x14ac:dyDescent="0.2"/>
    <row r="90" s="10" customFormat="1" ht="15" x14ac:dyDescent="0.2"/>
    <row r="91" s="10" customFormat="1" ht="15" x14ac:dyDescent="0.2"/>
    <row r="92" s="10" customFormat="1" ht="15" x14ac:dyDescent="0.2"/>
    <row r="93" s="10" customFormat="1" ht="15" x14ac:dyDescent="0.2"/>
    <row r="94" s="10" customFormat="1" ht="15" x14ac:dyDescent="0.2"/>
    <row r="95" s="10" customFormat="1" ht="15" x14ac:dyDescent="0.2"/>
    <row r="96" s="10" customFormat="1" ht="15" x14ac:dyDescent="0.2"/>
    <row r="97" s="10" customFormat="1" ht="15" x14ac:dyDescent="0.2"/>
    <row r="98" s="10" customFormat="1" ht="15" x14ac:dyDescent="0.2"/>
    <row r="99" s="10" customFormat="1" ht="15" x14ac:dyDescent="0.2"/>
    <row r="100" s="10" customFormat="1" ht="15" x14ac:dyDescent="0.2"/>
    <row r="101" s="10" customFormat="1" ht="15" x14ac:dyDescent="0.2"/>
    <row r="102" s="10" customFormat="1" ht="15" x14ac:dyDescent="0.2"/>
    <row r="103" s="10" customFormat="1" ht="15" x14ac:dyDescent="0.2"/>
    <row r="104" s="10" customFormat="1" ht="15" x14ac:dyDescent="0.2"/>
    <row r="105" s="10" customFormat="1" ht="15" x14ac:dyDescent="0.2"/>
    <row r="106" s="10" customFormat="1" ht="15" x14ac:dyDescent="0.2"/>
    <row r="107" s="10" customFormat="1" ht="15" x14ac:dyDescent="0.2"/>
    <row r="108" s="10" customFormat="1" ht="15" x14ac:dyDescent="0.2"/>
    <row r="109" s="10" customFormat="1" ht="15" x14ac:dyDescent="0.2"/>
    <row r="110" s="10" customFormat="1" ht="15" x14ac:dyDescent="0.2"/>
    <row r="111" s="10" customFormat="1" ht="15" x14ac:dyDescent="0.2"/>
    <row r="112" s="10" customFormat="1" ht="15" x14ac:dyDescent="0.2"/>
    <row r="113" s="10" customFormat="1" ht="15" x14ac:dyDescent="0.2"/>
    <row r="114" s="10" customFormat="1" ht="15" x14ac:dyDescent="0.2"/>
    <row r="115" s="10" customFormat="1" ht="15" x14ac:dyDescent="0.2"/>
    <row r="116" s="10" customFormat="1" ht="15" x14ac:dyDescent="0.2"/>
    <row r="117" s="10" customFormat="1" ht="15" x14ac:dyDescent="0.2"/>
    <row r="118" s="10" customFormat="1" ht="15" x14ac:dyDescent="0.2"/>
    <row r="119" s="10" customFormat="1" ht="15" x14ac:dyDescent="0.2"/>
    <row r="120" s="10" customFormat="1" ht="15" x14ac:dyDescent="0.2"/>
    <row r="121" s="10" customFormat="1" ht="15" x14ac:dyDescent="0.2"/>
    <row r="122" s="10" customFormat="1" ht="15" x14ac:dyDescent="0.2"/>
    <row r="123" s="10" customFormat="1" ht="15" x14ac:dyDescent="0.2"/>
    <row r="124" s="10" customFormat="1" ht="15" x14ac:dyDescent="0.2"/>
  </sheetData>
  <sheetProtection password="D6E7" sheet="1"/>
  <mergeCells count="11">
    <mergeCell ref="E23:E24"/>
    <mergeCell ref="D23:D24"/>
    <mergeCell ref="C23:C24"/>
    <mergeCell ref="A23:B24"/>
    <mergeCell ref="B8:C8"/>
    <mergeCell ref="B10:D10"/>
    <mergeCell ref="A2:C2"/>
    <mergeCell ref="A6:E6"/>
    <mergeCell ref="A7:E7"/>
    <mergeCell ref="A4:D4"/>
    <mergeCell ref="B5:D5"/>
  </mergeCells>
  <phoneticPr fontId="0" type="noConversion"/>
  <printOptions horizontalCentered="1" verticalCentered="1"/>
  <pageMargins left="0.78740157480314965" right="0.39370078740157483" top="0.26" bottom="0.39370078740157483" header="0" footer="0"/>
  <pageSetup scale="73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2"/>
  <sheetViews>
    <sheetView topLeftCell="A11" workbookViewId="0">
      <selection activeCell="C29" sqref="C29"/>
    </sheetView>
  </sheetViews>
  <sheetFormatPr baseColWidth="10" defaultColWidth="4.7109375" defaultRowHeight="12.75" x14ac:dyDescent="0.2"/>
  <cols>
    <col min="1" max="1" width="4.28515625" customWidth="1"/>
    <col min="2" max="10" width="3.85546875" customWidth="1"/>
    <col min="11" max="11" width="3.5703125" customWidth="1"/>
    <col min="12" max="18" width="3.85546875" customWidth="1"/>
    <col min="19" max="19" width="1.85546875" customWidth="1"/>
    <col min="20" max="20" width="3.85546875" customWidth="1"/>
    <col min="21" max="21" width="21.28515625" customWidth="1"/>
    <col min="22" max="22" width="1.28515625" hidden="1" customWidth="1"/>
    <col min="23" max="23" width="1.140625" customWidth="1"/>
  </cols>
  <sheetData>
    <row r="1" spans="1:24" ht="6" customHeight="1" thickBot="1" x14ac:dyDescent="0.25"/>
    <row r="2" spans="1:24" ht="77.25" customHeight="1" x14ac:dyDescent="0.2">
      <c r="A2" s="19"/>
      <c r="B2" s="57"/>
      <c r="C2" s="32"/>
      <c r="D2" s="33"/>
      <c r="E2" s="34"/>
      <c r="F2" s="34"/>
      <c r="G2" s="34"/>
      <c r="H2" s="34"/>
      <c r="I2" s="34"/>
      <c r="J2" s="34"/>
      <c r="K2" s="34"/>
      <c r="L2" s="34"/>
      <c r="M2" s="34"/>
      <c r="N2" s="34"/>
      <c r="O2" s="56"/>
      <c r="P2" s="56"/>
      <c r="Q2" s="56"/>
      <c r="R2" s="56"/>
      <c r="S2" s="56"/>
      <c r="T2" s="304"/>
      <c r="U2" s="305"/>
      <c r="V2" s="20"/>
      <c r="W2" s="145" t="s">
        <v>46</v>
      </c>
      <c r="X2" s="19"/>
    </row>
    <row r="3" spans="1:24" ht="24" customHeight="1" x14ac:dyDescent="0.2">
      <c r="A3" s="19"/>
      <c r="B3" s="306" t="s">
        <v>71</v>
      </c>
      <c r="C3" s="307"/>
      <c r="D3" s="307"/>
      <c r="E3" s="307"/>
      <c r="F3" s="307"/>
      <c r="G3" s="307"/>
      <c r="H3" s="307"/>
      <c r="I3" s="307"/>
      <c r="J3" s="307"/>
      <c r="K3" s="21"/>
      <c r="L3" s="21"/>
      <c r="M3" s="21"/>
      <c r="N3" s="21"/>
      <c r="O3" s="308"/>
      <c r="P3" s="308"/>
      <c r="Q3" s="308"/>
      <c r="R3" s="308"/>
      <c r="S3" s="308"/>
      <c r="T3" s="308"/>
      <c r="U3" s="309"/>
      <c r="V3" s="20"/>
      <c r="W3" s="20"/>
      <c r="X3" s="19"/>
    </row>
    <row r="4" spans="1:24" ht="15" x14ac:dyDescent="0.25">
      <c r="A4" s="19"/>
      <c r="B4" s="146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6"/>
      <c r="V4" s="20"/>
      <c r="W4" s="20"/>
      <c r="X4" s="19"/>
    </row>
    <row r="5" spans="1:24" ht="16.5" customHeight="1" x14ac:dyDescent="0.25">
      <c r="A5" s="19"/>
      <c r="B5" s="310" t="s">
        <v>24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2"/>
      <c r="V5" s="20"/>
      <c r="W5" s="20"/>
      <c r="X5" s="19"/>
    </row>
    <row r="6" spans="1:24" ht="28.5" customHeight="1" x14ac:dyDescent="0.25">
      <c r="A6" s="19"/>
      <c r="B6" s="147"/>
      <c r="C6" s="148"/>
      <c r="D6" s="148"/>
      <c r="E6" s="148"/>
      <c r="F6" s="148"/>
      <c r="G6" s="148"/>
      <c r="H6" s="148"/>
      <c r="I6" s="152" t="s">
        <v>21</v>
      </c>
      <c r="J6" s="152"/>
      <c r="K6" s="152"/>
      <c r="L6" s="152"/>
      <c r="N6" s="148"/>
      <c r="O6" s="148" t="s">
        <v>70</v>
      </c>
      <c r="P6" s="148"/>
      <c r="Q6" s="148"/>
      <c r="R6" s="148"/>
      <c r="S6" s="148"/>
      <c r="T6" s="148"/>
      <c r="U6" s="149"/>
      <c r="V6" s="20"/>
      <c r="W6" s="20"/>
      <c r="X6" s="19"/>
    </row>
    <row r="7" spans="1:24" ht="12" customHeight="1" x14ac:dyDescent="0.25">
      <c r="A7" s="19"/>
      <c r="B7" s="150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52"/>
      <c r="O7" s="148"/>
      <c r="P7" s="148"/>
      <c r="Q7" s="148"/>
      <c r="R7" s="148"/>
      <c r="S7" s="148"/>
      <c r="T7" s="148"/>
      <c r="U7" s="149"/>
      <c r="V7" s="20"/>
      <c r="W7" s="20"/>
      <c r="X7" s="19"/>
    </row>
    <row r="8" spans="1:24" s="18" customFormat="1" ht="21.75" customHeight="1" x14ac:dyDescent="0.25">
      <c r="A8" s="22"/>
      <c r="B8" s="151"/>
      <c r="C8" s="152"/>
      <c r="D8" s="152"/>
      <c r="E8" s="152"/>
      <c r="F8" s="152"/>
      <c r="G8" s="152"/>
      <c r="H8" s="152"/>
      <c r="I8" s="152" t="s">
        <v>50</v>
      </c>
      <c r="J8" s="152"/>
      <c r="K8" s="152"/>
      <c r="L8" s="152"/>
      <c r="M8" s="152"/>
      <c r="N8" s="174"/>
      <c r="O8" s="174"/>
      <c r="P8" s="152"/>
      <c r="Q8" s="152"/>
      <c r="R8" s="152"/>
      <c r="S8" s="152"/>
      <c r="T8" s="152"/>
      <c r="U8" s="153"/>
      <c r="V8" s="23"/>
      <c r="W8" s="154" t="s">
        <v>46</v>
      </c>
      <c r="X8" s="22"/>
    </row>
    <row r="9" spans="1:24" ht="11.25" customHeight="1" x14ac:dyDescent="0.2">
      <c r="A9" s="19"/>
      <c r="B9" s="155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74"/>
      <c r="O9" s="156"/>
      <c r="P9" s="156"/>
      <c r="Q9" s="156"/>
      <c r="R9" s="156"/>
      <c r="S9" s="156"/>
      <c r="T9" s="156"/>
      <c r="U9" s="157"/>
      <c r="V9" s="20"/>
      <c r="W9" s="20"/>
      <c r="X9" s="19"/>
    </row>
    <row r="10" spans="1:24" ht="18.75" customHeight="1" x14ac:dyDescent="0.2">
      <c r="A10" s="19"/>
      <c r="B10" s="158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60"/>
      <c r="V10" s="20"/>
      <c r="W10" s="20"/>
      <c r="X10" s="19"/>
    </row>
    <row r="11" spans="1:24" ht="18.75" customHeight="1" x14ac:dyDescent="0.25">
      <c r="A11" s="19"/>
      <c r="B11" s="146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61"/>
      <c r="V11" s="20"/>
      <c r="W11" s="20"/>
      <c r="X11" s="19"/>
    </row>
    <row r="12" spans="1:24" ht="18.75" customHeight="1" x14ac:dyDescent="0.2">
      <c r="A12" s="19"/>
      <c r="B12" s="162"/>
      <c r="C12" s="21"/>
      <c r="D12" s="21"/>
      <c r="E12" s="35"/>
      <c r="F12" s="24" t="s">
        <v>37</v>
      </c>
      <c r="G12" s="21"/>
      <c r="H12" s="21"/>
      <c r="I12" s="24" t="s">
        <v>25</v>
      </c>
      <c r="J12" s="21"/>
      <c r="K12" s="24" t="s">
        <v>26</v>
      </c>
      <c r="L12" s="21"/>
      <c r="M12" s="21"/>
      <c r="N12" s="21"/>
      <c r="O12" s="21"/>
      <c r="P12" s="21"/>
      <c r="Q12" s="21"/>
      <c r="R12" s="21"/>
      <c r="S12" s="21"/>
      <c r="T12" s="21"/>
      <c r="U12" s="26"/>
      <c r="V12" s="20"/>
      <c r="W12" s="20"/>
      <c r="X12" s="19"/>
    </row>
    <row r="13" spans="1:24" ht="36.75" customHeight="1" thickBot="1" x14ac:dyDescent="0.25">
      <c r="A13" s="19"/>
      <c r="B13" s="163" t="s">
        <v>38</v>
      </c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5"/>
      <c r="V13" s="20"/>
      <c r="W13" s="20"/>
      <c r="X13" s="19"/>
    </row>
    <row r="14" spans="1:24" ht="6.75" customHeight="1" thickBot="1" x14ac:dyDescent="0.25">
      <c r="A14" s="19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0"/>
      <c r="W14" s="20"/>
      <c r="X14" s="19"/>
    </row>
    <row r="15" spans="1:24" ht="20.25" customHeight="1" thickBot="1" x14ac:dyDescent="0.3">
      <c r="A15" s="35"/>
      <c r="B15" s="107"/>
      <c r="C15" s="21"/>
      <c r="D15" s="21"/>
      <c r="E15" s="21"/>
      <c r="F15" s="21"/>
      <c r="G15" s="21"/>
      <c r="H15" s="21"/>
      <c r="I15" s="21"/>
      <c r="J15" s="297" t="s">
        <v>33</v>
      </c>
      <c r="K15" s="298"/>
      <c r="L15" s="298"/>
      <c r="M15" s="298"/>
      <c r="N15" s="299"/>
      <c r="O15" s="21"/>
      <c r="P15" s="21"/>
      <c r="Q15" s="21"/>
      <c r="R15" s="21"/>
      <c r="S15" s="21"/>
      <c r="T15" s="21"/>
      <c r="U15" s="21"/>
      <c r="V15" s="21"/>
      <c r="W15" s="21"/>
      <c r="X15" s="19"/>
    </row>
    <row r="16" spans="1:24" ht="6.75" hidden="1" customHeight="1" x14ac:dyDescent="0.25">
      <c r="A16" s="19"/>
      <c r="B16" s="155"/>
      <c r="C16" s="21"/>
      <c r="D16" s="34"/>
      <c r="E16" s="34"/>
      <c r="F16" s="34"/>
      <c r="G16" s="34"/>
      <c r="H16" s="34"/>
      <c r="I16" s="34"/>
      <c r="J16" s="166"/>
      <c r="K16" s="166"/>
      <c r="L16" s="166"/>
      <c r="M16" s="166"/>
      <c r="N16" s="166"/>
      <c r="O16" s="34"/>
      <c r="P16" s="34"/>
      <c r="Q16" s="34"/>
      <c r="R16" s="34"/>
      <c r="S16" s="34"/>
      <c r="T16" s="34"/>
      <c r="U16" s="26"/>
      <c r="V16" s="26"/>
      <c r="W16" s="20"/>
      <c r="X16" s="19"/>
    </row>
    <row r="17" spans="1:24" ht="21.75" customHeight="1" x14ac:dyDescent="0.2">
      <c r="A17" s="19"/>
      <c r="B17" s="300" t="s">
        <v>27</v>
      </c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2" t="s">
        <v>28</v>
      </c>
      <c r="R17" s="302"/>
      <c r="S17" s="302"/>
      <c r="T17" s="302"/>
      <c r="U17" s="303"/>
      <c r="V17" s="26"/>
      <c r="W17" s="20"/>
      <c r="X17" s="19"/>
    </row>
    <row r="18" spans="1:24" ht="21.75" hidden="1" customHeight="1" x14ac:dyDescent="0.2">
      <c r="A18" s="19"/>
      <c r="B18" s="289" t="s">
        <v>51</v>
      </c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1" t="s">
        <v>29</v>
      </c>
      <c r="R18" s="291"/>
      <c r="S18" s="291"/>
      <c r="T18" s="291"/>
      <c r="U18" s="292"/>
      <c r="V18" s="26"/>
      <c r="W18" s="20"/>
      <c r="X18" s="19"/>
    </row>
    <row r="19" spans="1:24" ht="21.75" hidden="1" customHeight="1" x14ac:dyDescent="0.2">
      <c r="A19" s="19"/>
      <c r="B19" s="289" t="s">
        <v>43</v>
      </c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1" t="s">
        <v>29</v>
      </c>
      <c r="R19" s="291"/>
      <c r="S19" s="291"/>
      <c r="T19" s="291"/>
      <c r="U19" s="292"/>
      <c r="V19" s="26"/>
      <c r="W19" s="20"/>
      <c r="X19" s="19"/>
    </row>
    <row r="20" spans="1:24" ht="24.75" customHeight="1" thickBot="1" x14ac:dyDescent="0.25">
      <c r="A20" s="19"/>
      <c r="B20" s="293" t="s">
        <v>52</v>
      </c>
      <c r="C20" s="294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5" t="s">
        <v>29</v>
      </c>
      <c r="R20" s="295"/>
      <c r="S20" s="295"/>
      <c r="T20" s="295"/>
      <c r="U20" s="296"/>
      <c r="V20" s="26"/>
      <c r="W20" s="20"/>
      <c r="X20" s="19"/>
    </row>
    <row r="21" spans="1:24" ht="24" customHeight="1" x14ac:dyDescent="0.2">
      <c r="A21" s="19"/>
      <c r="B21" s="27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6"/>
      <c r="V21" s="26"/>
      <c r="W21" s="20"/>
      <c r="X21" s="19"/>
    </row>
    <row r="22" spans="1:24" ht="22.5" customHeight="1" thickBot="1" x14ac:dyDescent="0.25">
      <c r="A22" s="19"/>
      <c r="B22" s="27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6"/>
      <c r="V22" s="26"/>
      <c r="W22" s="20"/>
      <c r="X22" s="19"/>
    </row>
    <row r="23" spans="1:24" ht="14.25" x14ac:dyDescent="0.2">
      <c r="A23" s="19"/>
      <c r="B23" s="271" t="s">
        <v>30</v>
      </c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8"/>
      <c r="O23" s="28"/>
      <c r="P23" s="273" t="s">
        <v>32</v>
      </c>
      <c r="Q23" s="273"/>
      <c r="R23" s="273"/>
      <c r="S23" s="273"/>
      <c r="T23" s="273"/>
      <c r="U23" s="274"/>
      <c r="V23" s="26"/>
      <c r="W23" s="20"/>
      <c r="X23" s="19"/>
    </row>
    <row r="24" spans="1:24" ht="29.25" customHeight="1" x14ac:dyDescent="0.2">
      <c r="A24" s="19"/>
      <c r="B24" s="277" t="s">
        <v>31</v>
      </c>
      <c r="C24" s="278"/>
      <c r="D24" s="278"/>
      <c r="E24" s="278"/>
      <c r="F24" s="278"/>
      <c r="G24" s="278"/>
      <c r="H24" s="278"/>
      <c r="I24" s="278"/>
      <c r="J24" s="278"/>
      <c r="K24" s="278"/>
      <c r="L24" s="278"/>
      <c r="M24" s="21"/>
      <c r="N24" s="21"/>
      <c r="O24" s="21"/>
      <c r="P24" s="21"/>
      <c r="Q24" s="21"/>
      <c r="R24" s="21"/>
      <c r="S24" s="21"/>
      <c r="T24" s="21"/>
      <c r="U24" s="26"/>
      <c r="V24" s="26"/>
      <c r="W24" s="20"/>
      <c r="X24" s="19"/>
    </row>
    <row r="25" spans="1:24" ht="12.75" customHeight="1" thickBot="1" x14ac:dyDescent="0.25">
      <c r="A25" s="19"/>
      <c r="B25" s="29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1"/>
      <c r="V25" s="26"/>
      <c r="W25" s="20"/>
      <c r="X25" s="19"/>
    </row>
    <row r="26" spans="1:24" ht="9.75" customHeight="1" thickBot="1" x14ac:dyDescent="0.25">
      <c r="A26" s="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0"/>
      <c r="X26" s="19"/>
    </row>
    <row r="27" spans="1:24" ht="15" customHeight="1" thickBot="1" x14ac:dyDescent="0.3">
      <c r="A27" s="19"/>
      <c r="B27" s="21"/>
      <c r="C27" s="21"/>
      <c r="D27" s="21"/>
      <c r="E27" s="21"/>
      <c r="F27" s="21"/>
      <c r="G27" s="21"/>
      <c r="H27" s="21"/>
      <c r="I27" s="21"/>
      <c r="J27" s="279" t="s">
        <v>34</v>
      </c>
      <c r="K27" s="280"/>
      <c r="L27" s="280"/>
      <c r="M27" s="280"/>
      <c r="N27" s="281"/>
      <c r="O27" s="21"/>
      <c r="P27" s="21"/>
      <c r="Q27" s="21"/>
      <c r="R27" s="21"/>
      <c r="S27" s="21"/>
      <c r="T27" s="21"/>
      <c r="U27" s="21"/>
      <c r="V27" s="21"/>
      <c r="W27" s="20"/>
      <c r="X27" s="19"/>
    </row>
    <row r="28" spans="1:24" ht="96" customHeight="1" x14ac:dyDescent="0.2">
      <c r="A28" s="19"/>
      <c r="B28" s="282" t="s">
        <v>35</v>
      </c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4"/>
      <c r="V28" s="20"/>
      <c r="W28" s="20"/>
      <c r="X28" s="19"/>
    </row>
    <row r="29" spans="1:24" ht="21.75" customHeight="1" thickBot="1" x14ac:dyDescent="0.25">
      <c r="A29" s="19"/>
      <c r="B29" s="167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9"/>
      <c r="V29" s="26"/>
      <c r="W29" s="20"/>
      <c r="X29" s="19"/>
    </row>
    <row r="30" spans="1:24" ht="14.25" x14ac:dyDescent="0.2">
      <c r="A30" s="19"/>
      <c r="B30" s="285" t="s">
        <v>30</v>
      </c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170"/>
      <c r="O30" s="170"/>
      <c r="P30" s="287" t="s">
        <v>32</v>
      </c>
      <c r="Q30" s="287"/>
      <c r="R30" s="287"/>
      <c r="S30" s="287"/>
      <c r="T30" s="287"/>
      <c r="U30" s="288"/>
      <c r="V30" s="26"/>
      <c r="W30" s="20"/>
      <c r="X30" s="19"/>
    </row>
    <row r="31" spans="1:24" ht="23.25" customHeight="1" x14ac:dyDescent="0.2">
      <c r="A31" s="19"/>
      <c r="B31" s="275" t="s">
        <v>31</v>
      </c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168"/>
      <c r="N31" s="168"/>
      <c r="O31" s="168"/>
      <c r="P31" s="168"/>
      <c r="Q31" s="168"/>
      <c r="R31" s="168"/>
      <c r="S31" s="168"/>
      <c r="T31" s="168"/>
      <c r="U31" s="169"/>
      <c r="V31" s="26"/>
      <c r="W31" s="20"/>
      <c r="X31" s="19"/>
    </row>
    <row r="32" spans="1:24" ht="20.25" customHeight="1" thickBot="1" x14ac:dyDescent="0.25">
      <c r="A32" s="19"/>
      <c r="B32" s="171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3"/>
      <c r="V32" s="26"/>
      <c r="W32" s="20"/>
      <c r="X32" s="19"/>
    </row>
  </sheetData>
  <mergeCells count="21">
    <mergeCell ref="J15:N15"/>
    <mergeCell ref="B17:P17"/>
    <mergeCell ref="Q17:U17"/>
    <mergeCell ref="T2:U2"/>
    <mergeCell ref="B3:J3"/>
    <mergeCell ref="O3:U3"/>
    <mergeCell ref="B5:U5"/>
    <mergeCell ref="B18:P18"/>
    <mergeCell ref="Q18:U18"/>
    <mergeCell ref="B19:P19"/>
    <mergeCell ref="Q19:U19"/>
    <mergeCell ref="B20:P20"/>
    <mergeCell ref="Q20:U20"/>
    <mergeCell ref="B23:M23"/>
    <mergeCell ref="P23:U23"/>
    <mergeCell ref="B31:L31"/>
    <mergeCell ref="B24:L24"/>
    <mergeCell ref="J27:N27"/>
    <mergeCell ref="B28:U28"/>
    <mergeCell ref="B30:M30"/>
    <mergeCell ref="P30:U30"/>
  </mergeCells>
  <phoneticPr fontId="3" type="noConversion"/>
  <pageMargins left="0.39370078740157483" right="0.27559055118110237" top="0.76" bottom="0.31496062992125984" header="0" footer="0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6"/>
  <sheetViews>
    <sheetView tabSelected="1" topLeftCell="A5" zoomScale="90" zoomScaleNormal="90" workbookViewId="0">
      <selection activeCell="G9" sqref="G9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5703125" style="80" customWidth="1"/>
    <col min="9" max="9" width="39" style="80" customWidth="1"/>
    <col min="10" max="16384" width="11.42578125" style="80"/>
  </cols>
  <sheetData>
    <row r="1" spans="1:9" ht="99.75" hidden="1" customHeight="1" x14ac:dyDescent="0.2">
      <c r="D1" s="81"/>
      <c r="E1" s="81"/>
      <c r="F1" s="81"/>
      <c r="G1" s="81" t="str">
        <f>OFERTA_IN.!E1</f>
        <v>SECRETARIA DE DESARROLLO ADMINISTRATIVO                  Gestión de Activos y Recursos Físicos                 25</v>
      </c>
    </row>
    <row r="2" spans="1:9" s="82" customFormat="1" ht="17.25" customHeight="1" x14ac:dyDescent="0.2">
      <c r="A2" s="317" t="str">
        <f>OFERTA_IN.!A2</f>
        <v xml:space="preserve">Miercoles, 6 de Marzo de 2019 , 9:05 a.m.  </v>
      </c>
      <c r="B2" s="317"/>
      <c r="D2" s="80"/>
      <c r="E2" s="81"/>
      <c r="H2" s="103" t="s">
        <v>46</v>
      </c>
    </row>
    <row r="3" spans="1:9" ht="17.25" customHeight="1" x14ac:dyDescent="0.2">
      <c r="A3" s="83"/>
      <c r="E3" s="81"/>
    </row>
    <row r="4" spans="1:9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9" ht="17.25" customHeight="1" x14ac:dyDescent="0.2">
      <c r="A5" s="318"/>
      <c r="B5" s="318"/>
      <c r="C5" s="318"/>
      <c r="D5" s="318"/>
      <c r="E5" s="318"/>
    </row>
    <row r="6" spans="1:9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9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9" s="124" customFormat="1" ht="26.25" customHeight="1" thickBot="1" x14ac:dyDescent="0.25">
      <c r="B8" s="125" t="s">
        <v>8</v>
      </c>
      <c r="C8" s="106"/>
      <c r="D8" s="125">
        <v>1</v>
      </c>
      <c r="E8" s="106"/>
      <c r="H8" s="243" t="s">
        <v>46</v>
      </c>
    </row>
    <row r="9" spans="1:9" ht="17.25" customHeight="1" thickBot="1" x14ac:dyDescent="0.25">
      <c r="B9" s="126" t="s">
        <v>7</v>
      </c>
      <c r="C9" s="329" t="s">
        <v>64</v>
      </c>
      <c r="D9" s="330"/>
      <c r="E9" s="331"/>
    </row>
    <row r="10" spans="1:9" ht="17.25" customHeight="1" thickBot="1" x14ac:dyDescent="0.25">
      <c r="B10" s="82"/>
      <c r="D10" s="82"/>
      <c r="H10" s="184" t="s">
        <v>23</v>
      </c>
    </row>
    <row r="11" spans="1:9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83">
        <f>OFERTA_IN.!C23</f>
        <v>46.5</v>
      </c>
      <c r="H11" s="185" t="str">
        <f>IF(G11=OFERTA_IN.!C12,OFERTA_IN.!A12,IF(G11=OFERTA_IN.!C13,OFERTA_IN.!A13,IF(G11=OFERTA_IN.!C14,OFERTA_IN.!A14,IF(G11=OFERTA_IN.!C15,OFERTA_IN.!A15,IF(G11=OFERTA_IN.!C16,OFERTA_IN.!A16,IF(G11=OFERTA_IN.!C17,OFERTA_IN.!A17,IF(G11=OFERTA_IN.!C18,OFERTA_IN.!A18,IF(G11=OFERTA_IN.!C19,OFERTA_IN.!A19,""))))))))</f>
        <v>A</v>
      </c>
      <c r="I11" s="82">
        <f>IF(H11=A15,G15,IF(H11=A16,G16,IF(A17=H11,G17,IF(H11=A18,G18,IF(H11=A19,G19,IF(H11=A20,G20,IF(A21=H11,G21,IF(H11=A22,G22,""))))))))</f>
        <v>0</v>
      </c>
    </row>
    <row r="12" spans="1:9" s="82" customFormat="1" ht="15.75" customHeight="1" thickBot="1" x14ac:dyDescent="0.25">
      <c r="A12" s="99" t="s">
        <v>5</v>
      </c>
      <c r="B12" s="84"/>
      <c r="C12" s="84"/>
      <c r="D12" s="100"/>
      <c r="E12" s="127">
        <f>PPTO!D17</f>
        <v>0.02</v>
      </c>
      <c r="F12" s="84"/>
      <c r="G12" s="101">
        <f>IF(G11="NO HUBO OFERTA","",IF(E12&lt;1,G11*(1-OFERTA_IN.!D8),G11-OFERTA_IN.!D8))</f>
        <v>45.57</v>
      </c>
    </row>
    <row r="13" spans="1:9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9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9" ht="16.5" customHeight="1" thickBot="1" x14ac:dyDescent="0.3">
      <c r="A15" s="87" t="str">
        <f>IF(OFERTA_IN.!A12="","",OFERTA_IN.!A12)</f>
        <v>A</v>
      </c>
      <c r="B15" s="79">
        <v>25</v>
      </c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IF(OR(OFERTA_IN.!D12="NO",OFERTA_IN.!D12="No ofertó"),"NO PUEDE LANZAR","")</f>
        <v>NO PUEDE LANZAR</v>
      </c>
      <c r="F15" s="80" t="str">
        <f ca="1">IF(C15="SI",1,"")</f>
        <v/>
      </c>
      <c r="G15" s="89">
        <f>IF(A15="","",OFERTA_IN.!E12)</f>
        <v>0</v>
      </c>
    </row>
    <row r="16" spans="1:9" ht="16.5" customHeight="1" thickBot="1" x14ac:dyDescent="0.3">
      <c r="A16" s="87" t="str">
        <f>IF(OFERTA_IN.!A13="","",OFERTA_IN.!A13)</f>
        <v>A</v>
      </c>
      <c r="B16" s="79">
        <v>45</v>
      </c>
      <c r="C16" s="315" t="str">
        <f t="shared" si="0"/>
        <v/>
      </c>
      <c r="D16" s="316"/>
      <c r="E16" s="88" t="str">
        <f>IF(OR(OFERTA_IN.!D13="NO",OFERTA_IN.!D13="No ofertó"),"NO PUEDE LANZAR","")</f>
        <v>NO PUEDE LANZAR</v>
      </c>
      <c r="F16" s="80" t="str">
        <f t="shared" ref="F16:F23" si="1">IF(C16="SI",1,"")</f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79"/>
      <c r="C17" s="315" t="str">
        <f t="shared" si="0"/>
        <v/>
      </c>
      <c r="D17" s="316"/>
      <c r="E17" s="88" t="str">
        <f>IF(OR(OFERTA_IN.!D14="NO",OFERTA_IN.!D14="No ofertó"),"NO PUEDE LANZAR","")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79"/>
      <c r="C18" s="315" t="str">
        <f t="shared" si="0"/>
        <v/>
      </c>
      <c r="D18" s="316"/>
      <c r="E18" s="88" t="str">
        <f>IF(OR(OFERTA_IN.!D15="NO",OFERTA_IN.!D15="No ofertó"),"NO PUEDE LANZAR","")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79"/>
      <c r="C19" s="315" t="str">
        <f t="shared" si="0"/>
        <v/>
      </c>
      <c r="D19" s="316"/>
      <c r="E19" s="88" t="str">
        <f>IF(OR(OFERTA_IN.!D16="NO",OFERTA_IN.!D16="No ofertó"),"NO PUEDE LANZAR","")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79"/>
      <c r="C20" s="315" t="str">
        <f t="shared" si="0"/>
        <v/>
      </c>
      <c r="D20" s="316"/>
      <c r="E20" s="88" t="str">
        <f>IF(OR(OFERTA_IN.!D17="NO",OFERTA_IN.!D17="No ofertó"),"NO PUEDE LANZAR","")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79"/>
      <c r="C21" s="315" t="str">
        <f t="shared" si="0"/>
        <v/>
      </c>
      <c r="D21" s="316"/>
      <c r="E21" s="88" t="str">
        <f>IF(OR(OFERTA_IN.!D18="NO",OFERTA_IN.!D18="No ofertó"),"NO PUEDE LANZAR","")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79"/>
      <c r="C22" s="315" t="str">
        <f t="shared" si="0"/>
        <v/>
      </c>
      <c r="D22" s="316"/>
      <c r="E22" s="88" t="str">
        <f>IF(OR(OFERTA_IN.!D19="NO",OFERTA_IN.!D19="No ofertó"),"NO PUEDE LANZAR","")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IF(OR(OFERTA_IN.!D20="NO",OFERTA_IN.!D20="No ofertó"),"NO PUEDE LANZAR","")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IF(OR(OFERTA_IN.!D21="NO",OFERTA_IN.!D21="No ofertó"),"NO PUEDE LANZAR","")</f>
        <v/>
      </c>
      <c r="F24" s="80" t="str">
        <f>IF(C24="SI",1,"")</f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25</v>
      </c>
      <c r="C27" s="321" t="s">
        <v>42</v>
      </c>
      <c r="D27" s="322"/>
      <c r="E27" s="319">
        <f>IF(B27="NO HUBO OFERTA","",1-(B27/OFERTA_IN.!C26))</f>
        <v>0.99999993762118056</v>
      </c>
      <c r="F27" s="90"/>
      <c r="G27" s="325">
        <f>IF(E27="","",OFERTA_IN.!C26-L_1!B27)</f>
        <v>400777037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 t="str">
        <f>IF(OFERTA_IN.!A50="","",OFERTA_IN.!A50)</f>
        <v/>
      </c>
      <c r="B52" s="96"/>
      <c r="C52" s="96"/>
      <c r="D52" s="95" t="str">
        <f>IF(OFERTA_IN.!E50="","",OFERTA_IN.!E50)</f>
        <v/>
      </c>
      <c r="E52" s="80"/>
    </row>
    <row r="53" spans="1:5" s="105" customFormat="1" ht="14.25" x14ac:dyDescent="0.2">
      <c r="A53" s="95" t="str">
        <f>IF(OFERTA_IN.!A51="","",OFERTA_IN.!A51)</f>
        <v/>
      </c>
      <c r="B53" s="96"/>
      <c r="C53" s="96"/>
      <c r="D53" s="96" t="str">
        <f>IF(OFERTA_IN.!E51="","",OFERTA_IN.!E51)</f>
        <v/>
      </c>
      <c r="E53" s="80"/>
    </row>
    <row r="54" spans="1:5" ht="14.25" x14ac:dyDescent="0.2">
      <c r="A54" s="95" t="str">
        <f>IF(OFERTA_IN.!A52="","",OFERTA_IN.!A52)</f>
        <v/>
      </c>
      <c r="B54" s="96"/>
      <c r="C54" s="96"/>
      <c r="D54" s="96" t="str">
        <f>IF(OFERTA_IN.!E52="","",OFERTA_IN.!E52)</f>
        <v/>
      </c>
    </row>
    <row r="55" spans="1:5" ht="14.25" x14ac:dyDescent="0.2">
      <c r="A55" s="95" t="str">
        <f>IF(OFERTA_IN.!A53="","",OFERTA_IN.!A53)</f>
        <v/>
      </c>
      <c r="B55" s="96"/>
      <c r="C55" s="96"/>
      <c r="D55" s="96" t="str">
        <f>IF(OFERTA_IN.!E53="","",OFERTA_IN.!E53)</f>
        <v/>
      </c>
    </row>
    <row r="56" spans="1:5" ht="14.25" x14ac:dyDescent="0.2">
      <c r="A56" s="95" t="str">
        <f>IF(OFERTA_IN.!A54="","",OFERTA_IN.!A54)</f>
        <v/>
      </c>
      <c r="B56" s="96"/>
      <c r="C56" s="96"/>
      <c r="D56" s="96" t="str">
        <f>IF(OFERTA_IN.!E54="","",OFERTA_IN.!E54)</f>
        <v/>
      </c>
    </row>
    <row r="57" spans="1:5" ht="14.25" x14ac:dyDescent="0.2">
      <c r="A57" s="95" t="str">
        <f>IF(OFERTA_IN.!A55="","",OFERTA_IN.!A55)</f>
        <v/>
      </c>
      <c r="B57" s="96"/>
      <c r="C57" s="96"/>
      <c r="D57" s="96" t="str">
        <f>IF(OFERTA_IN.!E55="","",OFERTA_IN.!E55)</f>
        <v/>
      </c>
    </row>
    <row r="58" spans="1:5" ht="14.25" x14ac:dyDescent="0.2">
      <c r="A58" s="95" t="str">
        <f>IF(OFERTA_IN.!A56="","",OFERTA_IN.!A56)</f>
        <v/>
      </c>
      <c r="B58" s="96"/>
      <c r="C58" s="96"/>
      <c r="D58" s="96" t="str">
        <f>IF(OFERTA_IN.!E56="","",OFERTA_IN.!E56)</f>
        <v/>
      </c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1:3" ht="14.25" x14ac:dyDescent="0.2">
      <c r="C81" s="80"/>
    </row>
    <row r="82" spans="1:3" ht="14.25" x14ac:dyDescent="0.2">
      <c r="C82" s="80"/>
    </row>
    <row r="83" spans="1:3" ht="14.25" x14ac:dyDescent="0.2">
      <c r="A83" s="105" t="s">
        <v>44</v>
      </c>
      <c r="C83" s="80"/>
    </row>
    <row r="84" spans="1:3" ht="14.25" x14ac:dyDescent="0.2">
      <c r="C84" s="80"/>
    </row>
    <row r="85" spans="1:3" ht="14.25" x14ac:dyDescent="0.2">
      <c r="C85" s="80"/>
    </row>
    <row r="86" spans="1:3" ht="14.25" x14ac:dyDescent="0.2">
      <c r="C86" s="80"/>
    </row>
    <row r="87" spans="1:3" ht="14.25" x14ac:dyDescent="0.2">
      <c r="C87" s="80"/>
    </row>
    <row r="88" spans="1:3" ht="14.25" x14ac:dyDescent="0.2">
      <c r="C88" s="80"/>
    </row>
    <row r="89" spans="1:3" ht="14.25" x14ac:dyDescent="0.2">
      <c r="C89" s="80"/>
    </row>
    <row r="90" spans="1:3" ht="14.25" x14ac:dyDescent="0.2">
      <c r="C90" s="80"/>
    </row>
    <row r="91" spans="1:3" ht="14.25" x14ac:dyDescent="0.2">
      <c r="C91" s="80"/>
    </row>
    <row r="92" spans="1:3" ht="14.25" x14ac:dyDescent="0.2">
      <c r="C92" s="80"/>
    </row>
    <row r="93" spans="1:3" ht="14.25" x14ac:dyDescent="0.2">
      <c r="C93" s="80"/>
    </row>
    <row r="94" spans="1:3" ht="14.25" x14ac:dyDescent="0.2">
      <c r="C94" s="80"/>
    </row>
    <row r="95" spans="1:3" ht="14.25" x14ac:dyDescent="0.2">
      <c r="C95" s="80"/>
    </row>
    <row r="96" spans="1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C21:D21"/>
    <mergeCell ref="A4:G4"/>
    <mergeCell ref="A5:E5"/>
    <mergeCell ref="C14:D14"/>
    <mergeCell ref="C16:D16"/>
    <mergeCell ref="A6:G6"/>
    <mergeCell ref="A13:G13"/>
    <mergeCell ref="A27:A28"/>
    <mergeCell ref="C20:D20"/>
    <mergeCell ref="A2:B2"/>
    <mergeCell ref="A7:G7"/>
    <mergeCell ref="E27:E28"/>
    <mergeCell ref="C27:D28"/>
    <mergeCell ref="C15:D15"/>
    <mergeCell ref="C24:D24"/>
    <mergeCell ref="C17:D17"/>
    <mergeCell ref="G27:G28"/>
    <mergeCell ref="B27:B28"/>
    <mergeCell ref="C9:E9"/>
    <mergeCell ref="C18:D18"/>
    <mergeCell ref="C23:D23"/>
    <mergeCell ref="C19:D19"/>
    <mergeCell ref="C22:D22"/>
  </mergeCells>
  <phoneticPr fontId="0" type="noConversion"/>
  <printOptions horizontalCentered="1" verticalCentered="1"/>
  <pageMargins left="0.78740157480314965" right="0.39370078740157483" top="0.39370078740157483" bottom="0.39370078740157483" header="0.15748031496062992" footer="0"/>
  <pageSetup scale="97" orientation="portrait" horizontalDpi="4294967294" r:id="rId1"/>
  <headerFooter alignWithMargins="0"/>
  <ignoredErrors>
    <ignoredError sqref="B31:D58 A31:A39 A41:A58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237"/>
  <sheetViews>
    <sheetView topLeftCell="A5" zoomScaleNormal="100" workbookViewId="0">
      <selection activeCell="B17" sqref="B17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28515625" style="80" customWidth="1"/>
    <col min="9" max="16384" width="11.42578125" style="80"/>
  </cols>
  <sheetData>
    <row r="1" spans="1:9" ht="99.75" hidden="1" customHeight="1" x14ac:dyDescent="0.2">
      <c r="D1" s="81"/>
      <c r="E1" s="81" t="s">
        <v>16</v>
      </c>
      <c r="F1" s="81"/>
      <c r="G1" s="81"/>
    </row>
    <row r="2" spans="1:9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  <c r="H2" s="103" t="s">
        <v>46</v>
      </c>
    </row>
    <row r="3" spans="1:9" ht="17.25" customHeight="1" x14ac:dyDescent="0.2">
      <c r="A3" s="83"/>
      <c r="E3" s="81"/>
    </row>
    <row r="4" spans="1:9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9" ht="17.25" customHeight="1" x14ac:dyDescent="0.2">
      <c r="A5" s="318"/>
      <c r="B5" s="318"/>
      <c r="C5" s="318"/>
      <c r="D5" s="318"/>
      <c r="E5" s="318"/>
    </row>
    <row r="6" spans="1:9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9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9" s="124" customFormat="1" ht="26.25" customHeight="1" thickBot="1" x14ac:dyDescent="0.25">
      <c r="B8" s="125"/>
      <c r="C8" s="106"/>
      <c r="D8" s="125" t="str">
        <f>L_1!B8</f>
        <v xml:space="preserve">LANCE No. </v>
      </c>
      <c r="E8" s="106">
        <v>2</v>
      </c>
    </row>
    <row r="9" spans="1:9" ht="17.25" customHeight="1" thickBot="1" x14ac:dyDescent="0.25">
      <c r="B9" s="126" t="s">
        <v>7</v>
      </c>
      <c r="C9" s="335">
        <v>42847.438194444447</v>
      </c>
      <c r="D9" s="330"/>
      <c r="E9" s="331"/>
    </row>
    <row r="10" spans="1:9" ht="17.25" customHeight="1" thickBot="1" x14ac:dyDescent="0.25">
      <c r="B10" s="82"/>
      <c r="D10" s="82"/>
      <c r="H10" s="184" t="s">
        <v>23</v>
      </c>
    </row>
    <row r="11" spans="1:9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L_1!B27</f>
        <v>25</v>
      </c>
      <c r="H11" s="185" t="str">
        <f>IF(G11=L_1!B15,L_1!A15,IF(G11=L_1!B16,L_1!A16,IF(G11=L_1!B17,L_1!A17,IF(G11=L_1!B18,L_1!A18,IF(G11=L_1!B19,L_1!A19,IF(G11=L_1!B20,L_1!A20,IF(G11=L_1!B21,L_1!A21,IF(G11=L_1!B22,L_1!A22,""))))))))</f>
        <v>A</v>
      </c>
      <c r="I11" s="94">
        <f>IF(H11=A15,G15,IF(H11=A16,G16,IF(A17=H11,G17,IF(H11=A18,G18,IF(H11=A19,G19,IF(H11=A20,G20,IF(A21=H11,G21,IF(H11=A22,G22,""))))))))</f>
        <v>0</v>
      </c>
    </row>
    <row r="12" spans="1:9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24.5</v>
      </c>
    </row>
    <row r="13" spans="1:9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9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9" ht="16.5" customHeight="1" thickBot="1" x14ac:dyDescent="0.3">
      <c r="A15" s="87" t="str">
        <f>IF(OFERTA_IN.!A12="","",OFERTA_IN.!A12)</f>
        <v>A</v>
      </c>
      <c r="B15" s="97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IF(OFERTA_IN.!$A$12&gt;0,(IF(L_1!F15=1,"","NO PUEDE LANZAR")),"")</f>
        <v>NO PUEDE LANZAR</v>
      </c>
      <c r="F15" s="80" t="str">
        <f t="shared" ref="F15:F25" ca="1" si="1">IF(C15="SI",1,"")</f>
        <v/>
      </c>
      <c r="G15" s="89">
        <f>IF(A15="","",OFERTA_IN.!E12)</f>
        <v>0</v>
      </c>
    </row>
    <row r="16" spans="1:9" ht="16.5" customHeight="1" thickBot="1" x14ac:dyDescent="0.3">
      <c r="A16" s="87" t="str">
        <f>IF(OFERTA_IN.!A13="","",OFERTA_IN.!A13)</f>
        <v>A</v>
      </c>
      <c r="B16" s="97">
        <v>54.5</v>
      </c>
      <c r="C16" s="315" t="str">
        <f t="shared" si="0"/>
        <v/>
      </c>
      <c r="D16" s="316"/>
      <c r="E16" s="88" t="str">
        <f>IF(OFERTA_IN.!$A$13&gt;0,(IF(L_1!F16=1,"","NO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55</v>
      </c>
      <c r="C17" s="315" t="str">
        <f t="shared" si="0"/>
        <v/>
      </c>
      <c r="D17" s="316"/>
      <c r="E17" s="88" t="str">
        <f>IF(OFERTA_IN.!$A$14&gt;0,(IF(L_1!F17=1,"","NO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IF(OFERTA_IN.!$A$15&gt;0,(IF(L_1!F18=1,"","NO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IF(OFERTA_IN.!$A$16&gt;0,(IF(L_1!F19=1,"","NO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IF(OFERTA_IN.!$A$17&gt;0,(IF(L_1!F20=1,"","NO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IF(OFERTA_IN.!$A$18&gt;0,(IF(L_1!F21=1,"","NO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IF(OFERTA_IN.!$A$19&gt;0,(IF(L_1!F22=1,"","NO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IF(OFERTA_IN.!$A$20&gt;0,(IF(L_1!F23=1,"","NO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IF(OFERTA_IN.!$A$21&gt;0,(IF(L_1!F24=1,"","NO PUEDE LANZAR")),"")</f>
        <v/>
      </c>
      <c r="F24" s="80" t="str">
        <f>IF(C24="SI",1,"")</f>
        <v/>
      </c>
      <c r="G24" s="89" t="str">
        <f>IF(A24="","",OFERTA_IN.!E21)</f>
        <v/>
      </c>
    </row>
    <row r="25" spans="1:7" ht="15" hidden="1" customHeight="1" thickBot="1" x14ac:dyDescent="0.25">
      <c r="D25" s="92"/>
      <c r="E25" s="80" t="str">
        <f>IF(L_1!F25=1,"","NO PUEDE LANZAR")</f>
        <v>NO PUEDE LANZAR</v>
      </c>
      <c r="F25" s="80" t="str">
        <f t="shared" si="1"/>
        <v/>
      </c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54.5</v>
      </c>
      <c r="C27" s="321" t="s">
        <v>10</v>
      </c>
      <c r="D27" s="322"/>
      <c r="E27" s="319">
        <f>IF(B27="NO HUBO OFERTA","",1-(B27/OFERTA_IN.!C26))</f>
        <v>0.99999986401417351</v>
      </c>
      <c r="F27" s="90"/>
      <c r="G27" s="325">
        <f>IF(E27="","",OFERTA_IN.!C26-L_2!B27)</f>
        <v>400777007.5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>
      <c r="A30" s="120"/>
      <c r="B30" s="121"/>
      <c r="C30" s="122"/>
      <c r="D30" s="122"/>
      <c r="E30" s="120"/>
      <c r="F30" s="92"/>
      <c r="G30" s="123"/>
    </row>
    <row r="31" spans="1:7" ht="15.75" customHeight="1" x14ac:dyDescent="0.2">
      <c r="A31" s="94" t="str">
        <f>IF(OFERTA_IN.!A29="","",OFERTA_IN.!A29)</f>
        <v/>
      </c>
      <c r="B31" s="94"/>
      <c r="C31" s="94"/>
      <c r="D31" s="94" t="str">
        <f>IF(OFERTA_IN.!D29="","",OFERTA_IN.!D29)</f>
        <v/>
      </c>
      <c r="E31" s="94"/>
    </row>
    <row r="32" spans="1:7" s="103" customFormat="1" ht="15.75" customHeight="1" x14ac:dyDescent="0.2">
      <c r="A32" s="95" t="str">
        <f>IF(OFERTA_IN.!A30="","",OFERTA_IN.!A30)</f>
        <v/>
      </c>
      <c r="B32" s="96"/>
      <c r="C32" s="96"/>
      <c r="D32" s="95" t="str">
        <f>IF(OFERTA_IN.!D30="","",OFERTA_IN.!D30)</f>
        <v/>
      </c>
      <c r="E32" s="94"/>
      <c r="F32" s="102"/>
    </row>
    <row r="33" spans="1:6" s="105" customFormat="1" ht="15.75" customHeight="1" x14ac:dyDescent="0.2">
      <c r="A33" s="95" t="str">
        <f>IF(OFERTA_IN.!A31="","",OFERTA_IN.!A31)</f>
        <v/>
      </c>
      <c r="B33" s="95"/>
      <c r="C33" s="95"/>
      <c r="D33" s="95" t="str">
        <f>IF(OFERTA_IN.!D31="","",OFERTA_IN.!D31)</f>
        <v/>
      </c>
      <c r="E33" s="96"/>
      <c r="F33" s="104"/>
    </row>
    <row r="34" spans="1:6" s="105" customFormat="1" ht="15.75" customHeight="1" x14ac:dyDescent="0.2">
      <c r="A34" s="95" t="str">
        <f>IF(OFERTA_IN.!A32="","",OFERTA_IN.!A32)</f>
        <v/>
      </c>
      <c r="B34" s="96"/>
      <c r="C34" s="96"/>
      <c r="D34" s="95" t="str">
        <f>IF(OFERTA_IN.!E32="","",OFERTA_IN.!E32)</f>
        <v/>
      </c>
      <c r="E34" s="96"/>
    </row>
    <row r="35" spans="1:6" s="105" customFormat="1" ht="15.75" customHeight="1" x14ac:dyDescent="0.2">
      <c r="A35" s="95" t="str">
        <f>IF(OFERTA_IN.!A33="","",OFERTA_IN.!A33)</f>
        <v/>
      </c>
      <c r="B35" s="96"/>
      <c r="C35" s="96"/>
      <c r="D35" s="95" t="str">
        <f>IF(OFERTA_IN.!E33="","",OFERTA_IN.!E33)</f>
        <v/>
      </c>
      <c r="E35" s="96"/>
    </row>
    <row r="36" spans="1:6" s="105" customFormat="1" ht="15.75" customHeight="1" x14ac:dyDescent="0.2">
      <c r="A36" s="95" t="str">
        <f>IF(OFERTA_IN.!A34="","",OFERTA_IN.!A34)</f>
        <v/>
      </c>
      <c r="B36" s="96"/>
      <c r="C36" s="94"/>
      <c r="D36" s="93" t="str">
        <f>IF(OFERTA_IN.!E34="","",OFERTA_IN.!E34)</f>
        <v/>
      </c>
      <c r="E36" s="96"/>
    </row>
    <row r="37" spans="1:6" s="105" customFormat="1" ht="15.75" customHeight="1" x14ac:dyDescent="0.2">
      <c r="A37" s="93" t="str">
        <f>IF(OFERTA_IN.!A36="","",OFERTA_IN.!A36)</f>
        <v/>
      </c>
      <c r="B37" s="96"/>
      <c r="C37" s="94"/>
      <c r="D37" s="93" t="str">
        <f>IF(OFERTA_IN.!D36="","",OFERTA_IN.!D36)</f>
        <v/>
      </c>
      <c r="E37" s="96"/>
    </row>
    <row r="38" spans="1:6" s="103" customFormat="1" ht="15.75" customHeight="1" x14ac:dyDescent="0.2">
      <c r="A38" s="95" t="str">
        <f>IF(OFERTA_IN.!A37="","",OFERTA_IN.!A37)</f>
        <v/>
      </c>
      <c r="B38" s="96"/>
      <c r="C38" s="96"/>
      <c r="D38" s="95" t="str">
        <f>IF(OFERTA_IN.!D37="","",OFERTA_IN.!D37)</f>
        <v/>
      </c>
      <c r="E38" s="96"/>
    </row>
    <row r="39" spans="1:6" s="105" customFormat="1" ht="15.75" customHeight="1" x14ac:dyDescent="0.2">
      <c r="A39" s="95" t="str">
        <f>IF(OFERTA_IN.!A38="","",OFERTA_IN.!A38)</f>
        <v/>
      </c>
      <c r="B39" s="96"/>
      <c r="C39" s="96"/>
      <c r="D39" s="95" t="str">
        <f>IF(OFERTA_IN.!D38="","",OFERTA_IN.!D38)</f>
        <v/>
      </c>
      <c r="E39" s="96"/>
    </row>
    <row r="40" spans="1:6" s="105" customFormat="1" ht="15.75" customHeight="1" x14ac:dyDescent="0.2">
      <c r="A40" s="95"/>
      <c r="B40" s="96"/>
      <c r="C40" s="96"/>
      <c r="D40" s="95" t="str">
        <f>IF(OFERTA_IN.!E38="","",OFERTA_IN.!E38)</f>
        <v/>
      </c>
      <c r="E40" s="96"/>
    </row>
    <row r="41" spans="1:6" s="105" customFormat="1" ht="15.75" customHeight="1" x14ac:dyDescent="0.2">
      <c r="A41" s="95" t="str">
        <f>IF(OFERTA_IN.!A39="","",OFERTA_IN.!A39)</f>
        <v/>
      </c>
      <c r="B41" s="96"/>
      <c r="C41" s="96"/>
      <c r="D41" s="95" t="str">
        <f>IF(OFERTA_IN.!E39="","",OFERTA_IN.!E39)</f>
        <v/>
      </c>
      <c r="E41" s="96"/>
    </row>
    <row r="42" spans="1:6" s="105" customFormat="1" ht="15.75" customHeight="1" x14ac:dyDescent="0.2">
      <c r="A42" s="95" t="str">
        <f>IF(OFERTA_IN.!A40="","",OFERTA_IN.!A40)</f>
        <v/>
      </c>
      <c r="B42" s="96"/>
      <c r="C42" s="96"/>
      <c r="D42" s="95" t="str">
        <f>IF(OFERTA_IN.!E40="","",OFERTA_IN.!E40)</f>
        <v/>
      </c>
      <c r="E42" s="96"/>
    </row>
    <row r="43" spans="1:6" s="105" customFormat="1" ht="15.75" customHeight="1" x14ac:dyDescent="0.2">
      <c r="A43" s="95" t="str">
        <f>IF(OFERTA_IN.!A41="","",OFERTA_IN.!A41)</f>
        <v/>
      </c>
      <c r="B43" s="96"/>
      <c r="C43" s="96"/>
      <c r="D43" s="95" t="str">
        <f>IF(OFERTA_IN.!E41="","",OFERTA_IN.!E41)</f>
        <v/>
      </c>
      <c r="E43" s="96"/>
    </row>
    <row r="44" spans="1:6" s="105" customFormat="1" ht="15.75" customHeight="1" x14ac:dyDescent="0.2">
      <c r="A44" s="95" t="str">
        <f>IF(OFERTA_IN.!A42="","",OFERTA_IN.!A42)</f>
        <v/>
      </c>
      <c r="B44" s="96"/>
      <c r="C44" s="96"/>
      <c r="D44" s="95" t="str">
        <f>IF(OFERTA_IN.!E42="","",OFERTA_IN.!E42)</f>
        <v/>
      </c>
      <c r="E44" s="96"/>
    </row>
    <row r="45" spans="1:6" s="103" customFormat="1" ht="15.75" customHeight="1" x14ac:dyDescent="0.2">
      <c r="A45" s="93" t="str">
        <f>IF(OFERTA_IN.!A43="","",OFERTA_IN.!A43)</f>
        <v/>
      </c>
      <c r="B45" s="94"/>
      <c r="C45" s="94"/>
      <c r="D45" s="93" t="str">
        <f>IF(OFERTA_IN.!E43="","",OFERTA_IN.!E43)</f>
        <v/>
      </c>
      <c r="E45" s="94"/>
    </row>
    <row r="46" spans="1:6" s="105" customFormat="1" ht="15.75" customHeight="1" x14ac:dyDescent="0.2">
      <c r="A46" s="95" t="str">
        <f>IF(OFERTA_IN.!A44="","",OFERTA_IN.!A44)</f>
        <v/>
      </c>
      <c r="B46" s="96"/>
      <c r="C46" s="96"/>
      <c r="D46" s="95" t="str">
        <f>IF(OFERTA_IN.!E44="","",OFERTA_IN.!E44)</f>
        <v/>
      </c>
      <c r="E46" s="96"/>
    </row>
    <row r="47" spans="1:6" s="105" customFormat="1" ht="15.75" customHeight="1" x14ac:dyDescent="0.2">
      <c r="A47" s="95" t="str">
        <f>IF(OFERTA_IN.!A45="","",OFERTA_IN.!A45)</f>
        <v/>
      </c>
      <c r="B47" s="96"/>
      <c r="C47" s="96"/>
      <c r="D47" s="95" t="str">
        <f>IF(OFERTA_IN.!E45="","",OFERTA_IN.!E45)</f>
        <v/>
      </c>
      <c r="E47" s="96"/>
    </row>
    <row r="48" spans="1:6" s="105" customFormat="1" ht="15.75" customHeight="1" x14ac:dyDescent="0.2">
      <c r="A48" s="95" t="str">
        <f>IF(OFERTA_IN.!A46="","",OFERTA_IN.!A46)</f>
        <v/>
      </c>
      <c r="B48" s="96"/>
      <c r="C48" s="96"/>
      <c r="D48" s="95" t="str">
        <f>IF(OFERTA_IN.!E46="","",OFERTA_IN.!E46)</f>
        <v/>
      </c>
      <c r="E48" s="96"/>
    </row>
    <row r="49" spans="1:5" s="105" customFormat="1" ht="15.75" customHeight="1" x14ac:dyDescent="0.2">
      <c r="A49" s="95" t="str">
        <f>IF(OFERTA_IN.!A47="","",OFERTA_IN.!A47)</f>
        <v/>
      </c>
      <c r="B49" s="96"/>
      <c r="C49" s="96"/>
      <c r="D49" s="95" t="str">
        <f>IF(OFERTA_IN.!E47="","",OFERTA_IN.!E47)</f>
        <v/>
      </c>
      <c r="E49" s="96"/>
    </row>
    <row r="50" spans="1:5" s="105" customFormat="1" ht="14.25" x14ac:dyDescent="0.2">
      <c r="A50" s="95" t="str">
        <f>IF(OFERTA_IN.!A48="","",OFERTA_IN.!A48)</f>
        <v/>
      </c>
      <c r="B50" s="96"/>
      <c r="C50" s="96"/>
      <c r="D50" s="95" t="str">
        <f>IF(OFERTA_IN.!E48="","",OFERTA_IN.!E48)</f>
        <v/>
      </c>
      <c r="E50" s="96"/>
    </row>
    <row r="51" spans="1:5" s="105" customFormat="1" ht="14.25" x14ac:dyDescent="0.2">
      <c r="A51" s="95" t="str">
        <f>IF(OFERTA_IN.!A49="","",OFERTA_IN.!A49)</f>
        <v/>
      </c>
      <c r="B51" s="96"/>
      <c r="C51" s="96"/>
      <c r="D51" s="95" t="str">
        <f>IF(OFERTA_IN.!E49="","",OFERTA_IN.!E49)</f>
        <v/>
      </c>
      <c r="E51" s="96"/>
    </row>
    <row r="52" spans="1:5" s="105" customFormat="1" ht="14.25" x14ac:dyDescent="0.2">
      <c r="A52" s="95" t="str">
        <f>IF(OFERTA_IN.!A50="","",OFERTA_IN.!A50)</f>
        <v/>
      </c>
      <c r="B52" s="96"/>
      <c r="C52" s="96"/>
      <c r="D52" s="95" t="str">
        <f>IF(OFERTA_IN.!E50="","",OFERTA_IN.!E50)</f>
        <v/>
      </c>
      <c r="E52" s="96"/>
    </row>
    <row r="53" spans="1:5" s="105" customFormat="1" ht="14.25" x14ac:dyDescent="0.2">
      <c r="A53" s="95" t="str">
        <f>IF(OFERTA_IN.!A51="","",OFERTA_IN.!A51)</f>
        <v/>
      </c>
      <c r="B53" s="96"/>
      <c r="C53" s="96"/>
      <c r="D53" s="95" t="str">
        <f>IF(OFERTA_IN.!E51="","",OFERTA_IN.!E51)</f>
        <v/>
      </c>
      <c r="E53" s="96"/>
    </row>
    <row r="54" spans="1:5" s="105" customFormat="1" ht="14.25" x14ac:dyDescent="0.2">
      <c r="A54" s="95" t="str">
        <f>IF(OFERTA_IN.!A52="","",OFERTA_IN.!A52)</f>
        <v/>
      </c>
      <c r="B54" s="96"/>
      <c r="C54" s="96"/>
      <c r="D54" s="96" t="str">
        <f>IF(OFERTA_IN.!E52="","",OFERTA_IN.!E52)</f>
        <v/>
      </c>
      <c r="E54" s="96"/>
    </row>
    <row r="55" spans="1:5" ht="14.25" x14ac:dyDescent="0.2">
      <c r="A55" s="95" t="str">
        <f>IF(OFERTA_IN.!A53="","",OFERTA_IN.!A53)</f>
        <v/>
      </c>
      <c r="B55" s="96"/>
      <c r="C55" s="96"/>
      <c r="D55" s="96" t="str">
        <f>IF(OFERTA_IN.!E53="","",OFERTA_IN.!E53)</f>
        <v/>
      </c>
      <c r="E55" s="96"/>
    </row>
    <row r="56" spans="1:5" ht="14.25" x14ac:dyDescent="0.2">
      <c r="A56" s="95" t="str">
        <f>IF(OFERTA_IN.!A54="","",OFERTA_IN.!A54)</f>
        <v/>
      </c>
      <c r="B56" s="96"/>
      <c r="C56" s="96"/>
      <c r="D56" s="96" t="str">
        <f>IF(OFERTA_IN.!E54="","",OFERTA_IN.!E54)</f>
        <v/>
      </c>
      <c r="E56" s="96"/>
    </row>
    <row r="57" spans="1:5" ht="14.25" x14ac:dyDescent="0.2">
      <c r="A57" s="95" t="str">
        <f>IF(OFERTA_IN.!A55="","",OFERTA_IN.!A55)</f>
        <v/>
      </c>
      <c r="B57" s="96"/>
      <c r="C57" s="96"/>
      <c r="D57" s="96" t="str">
        <f>IF(OFERTA_IN.!E55="","",OFERTA_IN.!E55)</f>
        <v/>
      </c>
      <c r="E57" s="96"/>
    </row>
    <row r="58" spans="1:5" ht="14.25" x14ac:dyDescent="0.2">
      <c r="A58" s="95" t="str">
        <f>IF(OFERTA_IN.!A56="","",OFERTA_IN.!A56)</f>
        <v/>
      </c>
      <c r="B58" s="96"/>
      <c r="C58" s="96"/>
      <c r="D58" s="96" t="str">
        <f>IF(OFERTA_IN.!E56="","",OFERTA_IN.!E56)</f>
        <v/>
      </c>
      <c r="E58" s="96"/>
    </row>
    <row r="59" spans="1:5" ht="14.25" x14ac:dyDescent="0.2">
      <c r="A59" s="95"/>
      <c r="B59" s="96"/>
      <c r="C59" s="96"/>
      <c r="D59" s="96"/>
      <c r="E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5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A77" s="96"/>
      <c r="B77" s="96"/>
      <c r="C77" s="96"/>
      <c r="D77" s="96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  <row r="237" spans="3:3" ht="14.25" x14ac:dyDescent="0.2">
      <c r="C237" s="80"/>
    </row>
  </sheetData>
  <sheetProtection password="D6E7" sheet="1"/>
  <mergeCells count="23">
    <mergeCell ref="C20:D20"/>
    <mergeCell ref="C19:D19"/>
    <mergeCell ref="A2:B2"/>
    <mergeCell ref="C15:D15"/>
    <mergeCell ref="C16:D16"/>
    <mergeCell ref="C14:D14"/>
    <mergeCell ref="A5:E5"/>
    <mergeCell ref="A27:A28"/>
    <mergeCell ref="A4:G4"/>
    <mergeCell ref="A13:G13"/>
    <mergeCell ref="C9:E9"/>
    <mergeCell ref="G27:G28"/>
    <mergeCell ref="A6:G6"/>
    <mergeCell ref="A7:G7"/>
    <mergeCell ref="C17:D17"/>
    <mergeCell ref="C18:D18"/>
    <mergeCell ref="C22:D22"/>
    <mergeCell ref="E27:E28"/>
    <mergeCell ref="B27:B28"/>
    <mergeCell ref="C27:D28"/>
    <mergeCell ref="C21:D21"/>
    <mergeCell ref="C23:D23"/>
    <mergeCell ref="C24:D24"/>
  </mergeCells>
  <phoneticPr fontId="0" type="noConversion"/>
  <printOptions horizontalCentered="1" verticalCentered="1"/>
  <pageMargins left="0.74803149606299213" right="0.39370078740157483" top="0.39370078740157483" bottom="0.39370078740157483" header="0" footer="0"/>
  <pageSetup paperSize="9" scale="22" orientation="portrait" horizontalDpi="300" verticalDpi="300" r:id="rId1"/>
  <headerFooter alignWithMargins="0"/>
  <ignoredErrors>
    <ignoredError sqref="A56:D58" unlocked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6"/>
  <sheetViews>
    <sheetView topLeftCell="A3" zoomScaleNormal="100" workbookViewId="0">
      <selection activeCell="B18" sqref="B18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9" ht="99.75" hidden="1" customHeight="1" x14ac:dyDescent="0.2">
      <c r="D1" s="81"/>
      <c r="E1" s="81" t="s">
        <v>16</v>
      </c>
      <c r="F1" s="81"/>
      <c r="G1" s="81"/>
    </row>
    <row r="2" spans="1:9" s="82" customFormat="1" ht="17.25" customHeight="1" x14ac:dyDescent="0.2">
      <c r="A2" s="317" t="str">
        <f>L_2!A2</f>
        <v xml:space="preserve">Miercoles, 6 de Marzo de 2019 , 9:05 a.m.  </v>
      </c>
      <c r="B2" s="317"/>
      <c r="D2" s="80"/>
      <c r="E2" s="81"/>
    </row>
    <row r="3" spans="1:9" ht="17.25" customHeight="1" x14ac:dyDescent="0.2">
      <c r="A3" s="83"/>
      <c r="E3" s="81"/>
    </row>
    <row r="4" spans="1:9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9" ht="17.25" customHeight="1" x14ac:dyDescent="0.2">
      <c r="A5" s="318"/>
      <c r="B5" s="318"/>
      <c r="C5" s="318"/>
      <c r="D5" s="318"/>
      <c r="E5" s="318"/>
    </row>
    <row r="6" spans="1:9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9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9" s="124" customFormat="1" ht="26.25" customHeight="1" thickBot="1" x14ac:dyDescent="0.25">
      <c r="B8" s="125"/>
      <c r="C8" s="106"/>
      <c r="D8" s="125" t="s">
        <v>8</v>
      </c>
      <c r="E8" s="106">
        <v>3</v>
      </c>
    </row>
    <row r="9" spans="1:9" ht="17.25" customHeight="1" thickBot="1" x14ac:dyDescent="0.25">
      <c r="B9" s="126" t="s">
        <v>7</v>
      </c>
      <c r="C9" s="335">
        <v>41331.438194444447</v>
      </c>
      <c r="D9" s="330"/>
      <c r="E9" s="331"/>
    </row>
    <row r="10" spans="1:9" ht="17.25" customHeight="1" thickBot="1" x14ac:dyDescent="0.25">
      <c r="B10" s="82"/>
      <c r="D10" s="82"/>
      <c r="H10" s="184" t="s">
        <v>23</v>
      </c>
    </row>
    <row r="11" spans="1:9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L_2!B27</f>
        <v>54.5</v>
      </c>
      <c r="H11" s="185" t="str">
        <f>IF(G11=L_2!B15,L_2!A15,IF(G11=L_2!B16,L_2!A16,IF(G11=L_2!B17,L_2!A17,IF(G11=L_2!B18,L_2!A18,IF(G11=L_2!B19,L_2!A19,IF(G11=L_2!B20,L_2!A20,IF(G11=L_2!B21,L_2!A21,IF(G11=L_2!B22,L_2!A22,""))))))))</f>
        <v>A</v>
      </c>
      <c r="I11" s="94">
        <f>IF(H11=A15,G15,IF(H11=A16,G16,IF(A17=H11,G17,IF(H11=A18,G18,IF(H11=A19,G19,IF(H11=A20,G20,IF(A21=H11,G21,IF(H11=A22,G22,""))))))))</f>
        <v>0</v>
      </c>
    </row>
    <row r="12" spans="1:9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53.41</v>
      </c>
    </row>
    <row r="13" spans="1:9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9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9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IF(OFERTA_IN.!$A$12&gt;0,(IF(L_2!F15=1,"","NO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9" ht="16.5" customHeight="1" thickBot="1" x14ac:dyDescent="0.3">
      <c r="A16" s="87" t="str">
        <f>IF(OFERTA_IN.!A13="","",OFERTA_IN.!A13)</f>
        <v>A</v>
      </c>
      <c r="B16" s="79">
        <v>52.4</v>
      </c>
      <c r="C16" s="315" t="str">
        <f t="shared" si="0"/>
        <v/>
      </c>
      <c r="D16" s="316"/>
      <c r="E16" s="88" t="str">
        <f>IF(OFERTA_IN.!$A$13&gt;0,(IF(L_2!F16=1,"","NO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79">
        <v>52</v>
      </c>
      <c r="C17" s="315" t="str">
        <f t="shared" si="0"/>
        <v/>
      </c>
      <c r="D17" s="316"/>
      <c r="E17" s="88" t="str">
        <f>IF(OFERTA_IN.!$A$14&gt;0,(IF(L_2!F17=1,"","NO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79"/>
      <c r="C18" s="315" t="str">
        <f t="shared" si="0"/>
        <v/>
      </c>
      <c r="D18" s="316"/>
      <c r="E18" s="88" t="str">
        <f>IF(OFERTA_IN.!$A$15&gt;0,(IF(L_2!F18=1,"","NO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79"/>
      <c r="C19" s="315" t="str">
        <f t="shared" si="0"/>
        <v/>
      </c>
      <c r="D19" s="316"/>
      <c r="E19" s="88" t="str">
        <f>IF(OFERTA_IN.!$A$16&gt;0,(IF(L_2!F19=1,"","NO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79"/>
      <c r="C20" s="315" t="str">
        <f t="shared" si="0"/>
        <v/>
      </c>
      <c r="D20" s="316"/>
      <c r="E20" s="88" t="str">
        <f>IF(OFERTA_IN.!$A$17&gt;0,(IF(L_2!F20=1,"","NO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79"/>
      <c r="C21" s="315" t="str">
        <f t="shared" si="0"/>
        <v/>
      </c>
      <c r="D21" s="316"/>
      <c r="E21" s="88" t="str">
        <f>IF(OFERTA_IN.!$A$18&gt;0,(IF(L_2!F21=1,"","NO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79"/>
      <c r="C22" s="315" t="str">
        <f t="shared" si="0"/>
        <v/>
      </c>
      <c r="D22" s="316"/>
      <c r="E22" s="88" t="str">
        <f>IF(OFERTA_IN.!$A$19&gt;0,(IF(L_2!F22=1,"","NO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IF(OFERTA_IN.!$A$20&gt;0,(IF(L_2!F23=1,"","NO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IF(OFERTA_IN.!$A$21&gt;0,(IF(L_2!F24=1,"","NO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thickBot="1" x14ac:dyDescent="0.25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52</v>
      </c>
      <c r="C27" s="321" t="s">
        <v>10</v>
      </c>
      <c r="D27" s="322"/>
      <c r="E27" s="319">
        <f>IF(B27="NO HUBO OFERTA","",1-(B27/OFERTA_IN.!C26))</f>
        <v>0.9999998702520555</v>
      </c>
      <c r="F27" s="90"/>
      <c r="G27" s="325">
        <f>IF(E27="","",OFERTA_IN.!C26-L_3!B27)</f>
        <v>400777010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>
        <f>OFERTA_IN.!A29</f>
        <v>0</v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>
        <f>OFERTA_IN.!A30</f>
        <v>0</v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>
        <f>OFERTA_IN.!A31</f>
        <v>0</v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A27:A28"/>
    <mergeCell ref="B27:B28"/>
    <mergeCell ref="C19:D19"/>
    <mergeCell ref="E27:E28"/>
    <mergeCell ref="C23:D23"/>
    <mergeCell ref="C22:D22"/>
    <mergeCell ref="G27:G28"/>
    <mergeCell ref="C24:D24"/>
    <mergeCell ref="C27:D28"/>
    <mergeCell ref="C20:D20"/>
    <mergeCell ref="C21:D21"/>
    <mergeCell ref="A2:B2"/>
    <mergeCell ref="A5:E5"/>
    <mergeCell ref="A4:G4"/>
    <mergeCell ref="A6:G6"/>
    <mergeCell ref="C18:D18"/>
    <mergeCell ref="C17:D17"/>
    <mergeCell ref="A7:G7"/>
    <mergeCell ref="C9:E9"/>
    <mergeCell ref="A13:G13"/>
    <mergeCell ref="C15:D15"/>
    <mergeCell ref="C16:D16"/>
    <mergeCell ref="C14:D14"/>
  </mergeCells>
  <phoneticPr fontId="3" type="noConversion"/>
  <pageMargins left="0.7" right="0.7" top="0.75" bottom="0.75" header="0.3" footer="0.3"/>
  <pageSetup paperSize="9" scale="95" orientation="portrait" horizontalDpi="300" verticalDpi="300" r:id="rId1"/>
  <ignoredErrors>
    <ignoredError sqref="A43:D51 C32:D34 B36:D42 C31:D31 C35:D35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6"/>
  <sheetViews>
    <sheetView topLeftCell="A6" zoomScaleNormal="100" workbookViewId="0">
      <selection activeCell="B17" sqref="B17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9" ht="99.75" hidden="1" customHeight="1" x14ac:dyDescent="0.2">
      <c r="D1" s="81"/>
      <c r="E1" s="81" t="s">
        <v>16</v>
      </c>
      <c r="F1" s="81"/>
      <c r="G1" s="81"/>
    </row>
    <row r="2" spans="1:9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  <c r="H2" s="140" t="s">
        <v>46</v>
      </c>
    </row>
    <row r="3" spans="1:9" ht="17.25" customHeight="1" x14ac:dyDescent="0.2">
      <c r="A3" s="83"/>
      <c r="E3" s="81"/>
    </row>
    <row r="4" spans="1:9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  <c r="H4" s="138" t="s">
        <v>46</v>
      </c>
    </row>
    <row r="5" spans="1:9" ht="17.25" customHeight="1" x14ac:dyDescent="0.2">
      <c r="A5" s="318"/>
      <c r="B5" s="318"/>
      <c r="C5" s="318"/>
      <c r="D5" s="318"/>
      <c r="E5" s="318"/>
    </row>
    <row r="6" spans="1:9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9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9" s="124" customFormat="1" ht="26.25" customHeight="1" thickBot="1" x14ac:dyDescent="0.25">
      <c r="B8" s="125"/>
      <c r="C8" s="106"/>
      <c r="D8" s="125" t="str">
        <f>L_1!B8</f>
        <v xml:space="preserve">LANCE No. </v>
      </c>
      <c r="E8" s="106">
        <v>4</v>
      </c>
    </row>
    <row r="9" spans="1:9" ht="17.25" customHeight="1" thickBot="1" x14ac:dyDescent="0.25">
      <c r="B9" s="126" t="s">
        <v>7</v>
      </c>
      <c r="C9" s="335">
        <v>41331.44027777778</v>
      </c>
      <c r="D9" s="330"/>
      <c r="E9" s="331"/>
    </row>
    <row r="10" spans="1:9" ht="17.25" customHeight="1" thickBot="1" x14ac:dyDescent="0.25">
      <c r="B10" s="82"/>
      <c r="D10" s="82"/>
      <c r="H10" s="184" t="s">
        <v>23</v>
      </c>
    </row>
    <row r="11" spans="1:9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L_3!B27</f>
        <v>52</v>
      </c>
      <c r="H11" s="185" t="str">
        <f>IF(G11=L_3!B15,L_3!A15,IF(G11=L_3!B16,L_3!A16,IF(G11=L_3!B17,L_3!A17,IF(G11=L_3!B18,L_3!A18,IF(G11=L_3!B19,L_3!A19,IF(G11=L_3!B20,L_3!A20,IF(G11=L_3!B21,L_3!A21,IF(G11=L_3!B22,L_3!A22,""))))))))</f>
        <v>B</v>
      </c>
      <c r="I11" s="94">
        <f>IF(H11=A15,G15,IF(H11=A16,G16,IF(A17=H11,G17,IF(H11=A18,G18,IF(H11=A19,G19,IF(H11=A20,G20,IF(A21=H11,G21,IF(H11=A22,G22,""))))))))</f>
        <v>0</v>
      </c>
    </row>
    <row r="12" spans="1:9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50.96</v>
      </c>
    </row>
    <row r="13" spans="1:9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9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9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IF(OFERTA_IN.!$A$12&gt;0,(IF(L_3!F15=1,"","NO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9" ht="16.5" customHeight="1" thickBot="1" x14ac:dyDescent="0.3">
      <c r="A16" s="87" t="str">
        <f>IF(OFERTA_IN.!A13="","",OFERTA_IN.!A13)</f>
        <v>A</v>
      </c>
      <c r="B16" s="79">
        <v>49.82</v>
      </c>
      <c r="C16" s="315" t="str">
        <f t="shared" si="0"/>
        <v/>
      </c>
      <c r="D16" s="316"/>
      <c r="E16" s="88" t="str">
        <f>IF(OFERTA_IN.!$A$13&gt;0,(IF(L_3!F16=1,"","NO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50</v>
      </c>
      <c r="C17" s="315" t="str">
        <f t="shared" si="0"/>
        <v/>
      </c>
      <c r="D17" s="316"/>
      <c r="E17" s="88" t="str">
        <f>IF(OFERTA_IN.!$A$14&gt;0,(IF(L_3!F17=1,"","NO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IF(OFERTA_IN.!$A$15&gt;0,(IF(L_3!F18=1,"","NO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IF(OFERTA_IN.!$A$16&gt;0,(IF(L_3!F19=1,"","NO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IF(OFERTA_IN.!$A$17&gt;0,(IF(L_3!F20=1,"","NO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IF(OFERTA_IN.!$A$18&gt;0,(IF(L_3!F21=1,"","NO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IF(OFERTA_IN.!$A$19&gt;0,(IF(L_3!F22=1,"","NO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IF(OFERTA_IN.!$A$20&gt;0,(IF(L_3!F23=1,"","NO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IF(OFERTA_IN.!$A$21&gt;0,(IF(L_3!F24=1,"","NO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49.82</v>
      </c>
      <c r="C27" s="321" t="s">
        <v>10</v>
      </c>
      <c r="D27" s="322"/>
      <c r="E27" s="319">
        <f>IF(B27="NO HUBO OFERTA","",1-(B27/OFERTA_IN.!C26))</f>
        <v>0.99999987569148852</v>
      </c>
      <c r="F27" s="90"/>
      <c r="G27" s="325">
        <f>IF(E27="","",OFERTA_IN.!C26-L_4!B27)</f>
        <v>400777012.18000001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A13:G13"/>
    <mergeCell ref="A7:G7"/>
    <mergeCell ref="A2:B2"/>
    <mergeCell ref="A5:E5"/>
    <mergeCell ref="A4:G4"/>
    <mergeCell ref="A6:G6"/>
    <mergeCell ref="C9:E9"/>
    <mergeCell ref="C24:D24"/>
    <mergeCell ref="C18:D18"/>
    <mergeCell ref="C14:D14"/>
    <mergeCell ref="C15:D15"/>
    <mergeCell ref="C16:D16"/>
    <mergeCell ref="C17:D17"/>
    <mergeCell ref="C19:D19"/>
    <mergeCell ref="C20:D20"/>
    <mergeCell ref="C21:D21"/>
    <mergeCell ref="C22:D22"/>
    <mergeCell ref="C23:D23"/>
    <mergeCell ref="G27:G28"/>
    <mergeCell ref="B27:B28"/>
    <mergeCell ref="A27:A28"/>
    <mergeCell ref="C27:D28"/>
    <mergeCell ref="E27:E28"/>
  </mergeCells>
  <phoneticPr fontId="0" type="noConversion"/>
  <pageMargins left="0.74803149606299213" right="0.39370078740157483" top="0.39370078740157483" bottom="0.39370078740157483" header="0" footer="0"/>
  <pageSetup paperSize="9" orientation="portrait" horizontalDpi="300" verticalDpi="300" r:id="rId1"/>
  <headerFooter alignWithMargins="0"/>
  <ignoredErrors>
    <ignoredError sqref="A50:D57 B31:D49 A31:A39 A41:A49" unlocked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6"/>
  <sheetViews>
    <sheetView topLeftCell="A8" zoomScaleNormal="100" workbookViewId="0">
      <selection activeCell="B17" sqref="B17"/>
    </sheetView>
  </sheetViews>
  <sheetFormatPr baseColWidth="10" defaultColWidth="11.42578125" defaultRowHeight="15" x14ac:dyDescent="0.2"/>
  <cols>
    <col min="1" max="1" width="19.85546875" style="80" customWidth="1"/>
    <col min="2" max="2" width="20" style="80" customWidth="1"/>
    <col min="3" max="3" width="3.85546875" style="82" customWidth="1"/>
    <col min="4" max="4" width="18" style="80" customWidth="1"/>
    <col min="5" max="5" width="36.28515625" style="80" customWidth="1"/>
    <col min="6" max="6" width="5.7109375" style="80" hidden="1" customWidth="1"/>
    <col min="7" max="7" width="31.85546875" style="80" customWidth="1"/>
    <col min="8" max="8" width="14.85546875" style="80" customWidth="1"/>
    <col min="9" max="16384" width="11.42578125" style="80"/>
  </cols>
  <sheetData>
    <row r="1" spans="1:9" ht="99.75" hidden="1" customHeight="1" x14ac:dyDescent="0.2">
      <c r="D1" s="81"/>
      <c r="E1" s="81" t="s">
        <v>16</v>
      </c>
      <c r="F1" s="81"/>
      <c r="G1" s="81"/>
    </row>
    <row r="2" spans="1:9" s="82" customFormat="1" ht="17.25" customHeight="1" x14ac:dyDescent="0.2">
      <c r="A2" s="317" t="str">
        <f>L_1!A2</f>
        <v xml:space="preserve">Miercoles, 6 de Marzo de 2019 , 9:05 a.m.  </v>
      </c>
      <c r="B2" s="317"/>
      <c r="D2" s="80"/>
      <c r="E2" s="81"/>
      <c r="H2" s="103" t="s">
        <v>46</v>
      </c>
    </row>
    <row r="3" spans="1:9" ht="17.25" customHeight="1" x14ac:dyDescent="0.2">
      <c r="A3" s="83"/>
      <c r="E3" s="81"/>
    </row>
    <row r="4" spans="1:9" ht="17.25" customHeight="1" x14ac:dyDescent="0.2">
      <c r="A4" s="318" t="str">
        <f>CONCATENATE(OFERTA_IN.!A4,"  ",OFERTA_IN.!E4)</f>
        <v>CONTRATACION POR SELECCIÓN ABREVIADA  SUBASTA INVERSA PRESENCIAL PROCESO Nº.  029 de 2019</v>
      </c>
      <c r="B4" s="318"/>
      <c r="C4" s="318"/>
      <c r="D4" s="318"/>
      <c r="E4" s="318"/>
      <c r="F4" s="318"/>
      <c r="G4" s="318"/>
    </row>
    <row r="5" spans="1:9" ht="17.25" customHeight="1" x14ac:dyDescent="0.2">
      <c r="A5" s="318"/>
      <c r="B5" s="318"/>
      <c r="C5" s="318"/>
      <c r="D5" s="318"/>
      <c r="E5" s="318"/>
    </row>
    <row r="6" spans="1:9" ht="68.25" customHeight="1" x14ac:dyDescent="0.2">
      <c r="A6" s="256" t="str">
        <f ca="1">OFERTA_IN.!A6</f>
        <v>Renovación de software antimalware para los equipos de cómputo, servidores y demás elementos informáticos de propiedad del Municipio de Pereira, con su respectiva instalación, soporte y mantenimiento</v>
      </c>
      <c r="B6" s="256"/>
      <c r="C6" s="256"/>
      <c r="D6" s="256"/>
      <c r="E6" s="256"/>
      <c r="F6" s="256"/>
      <c r="G6" s="256"/>
    </row>
    <row r="7" spans="1:9" ht="27" customHeight="1" x14ac:dyDescent="0.2">
      <c r="A7" s="318" t="str">
        <f>OFERTA_IN.!A7</f>
        <v>Renovación de software antimalware para los equipos de cómputo, servidores y demás elementos informáticos de propiedad del Municipio de Pereira, con su respectiva instalación, soporte y mantenimiento</v>
      </c>
      <c r="B7" s="318"/>
      <c r="C7" s="318"/>
      <c r="D7" s="318"/>
      <c r="E7" s="318"/>
      <c r="F7" s="318"/>
      <c r="G7" s="318"/>
    </row>
    <row r="8" spans="1:9" s="124" customFormat="1" ht="26.25" customHeight="1" thickBot="1" x14ac:dyDescent="0.25">
      <c r="B8" s="125"/>
      <c r="C8" s="106"/>
      <c r="D8" s="125" t="str">
        <f>L_1!B8</f>
        <v xml:space="preserve">LANCE No. </v>
      </c>
      <c r="E8" s="106">
        <v>5</v>
      </c>
    </row>
    <row r="9" spans="1:9" ht="17.25" customHeight="1" thickBot="1" x14ac:dyDescent="0.25">
      <c r="B9" s="126" t="s">
        <v>7</v>
      </c>
      <c r="C9" s="335">
        <v>41388.442361111112</v>
      </c>
      <c r="D9" s="330"/>
      <c r="E9" s="331"/>
    </row>
    <row r="10" spans="1:9" ht="17.25" customHeight="1" thickBot="1" x14ac:dyDescent="0.25">
      <c r="B10" s="82"/>
      <c r="D10" s="82"/>
      <c r="H10" s="184" t="s">
        <v>23</v>
      </c>
    </row>
    <row r="11" spans="1:9" s="82" customFormat="1" ht="30.75" thickBot="1" x14ac:dyDescent="0.25">
      <c r="A11" s="129" t="s">
        <v>0</v>
      </c>
      <c r="B11" s="84"/>
      <c r="C11" s="84"/>
      <c r="D11" s="98"/>
      <c r="E11" s="84"/>
      <c r="F11" s="84"/>
      <c r="G11" s="116">
        <f>L_4!B27</f>
        <v>49.82</v>
      </c>
      <c r="H11" s="185" t="str">
        <f>IF(G11=L_4!B15,L_4!A15,IF(G11=L_4!B16,L_4!A16,IF(G11=L_4!B17,L_4!A17,IF(G11=L_4!B18,L_4!A18,IF(G11=L_4!B19,L_4!A19,IF(G11=L_4!B20,L_4!A20,IF(G11=L_4!B21,L_4!A21,IF(G11=L_4!B22,L_4!A22,""))))))))</f>
        <v>A</v>
      </c>
      <c r="I11" s="94">
        <f>IF(H11=A15,G15,IF(H11=A16,G16,IF(A17=H11,G17,IF(H11=A18,G18,IF(H11=A19,G19,IF(H11=A20,G20,IF(A21=H11,G21,IF(H11=A22,G22,""))))))))</f>
        <v>0</v>
      </c>
    </row>
    <row r="12" spans="1:9" s="82" customFormat="1" ht="15.75" customHeight="1" thickBot="1" x14ac:dyDescent="0.25">
      <c r="A12" s="99" t="s">
        <v>5</v>
      </c>
      <c r="B12" s="84"/>
      <c r="C12" s="84"/>
      <c r="D12" s="100">
        <f>PPTO!D17</f>
        <v>0.02</v>
      </c>
      <c r="E12" s="127"/>
      <c r="F12" s="84"/>
      <c r="G12" s="101">
        <f>IF(G11="NO HUBO OFERTA","",IF(D12&lt;1,G11*(1-OFERTA_IN.!D8),G11-OFERTA_IN.!D8))</f>
        <v>48.823599999999999</v>
      </c>
    </row>
    <row r="13" spans="1:9" s="82" customFormat="1" ht="27" customHeight="1" thickBot="1" x14ac:dyDescent="0.25">
      <c r="A13" s="334" t="s">
        <v>41</v>
      </c>
      <c r="B13" s="334"/>
      <c r="C13" s="334"/>
      <c r="D13" s="334"/>
      <c r="E13" s="334"/>
      <c r="F13" s="334"/>
      <c r="G13" s="334"/>
    </row>
    <row r="14" spans="1:9" ht="30" customHeight="1" thickBot="1" x14ac:dyDescent="0.25">
      <c r="A14" s="85" t="s">
        <v>1</v>
      </c>
      <c r="B14" s="85" t="s">
        <v>4</v>
      </c>
      <c r="C14" s="332" t="s">
        <v>6</v>
      </c>
      <c r="D14" s="333"/>
      <c r="E14" s="86" t="s">
        <v>14</v>
      </c>
      <c r="G14" s="86" t="str">
        <f>OFERTA_IN.!E11</f>
        <v>PROPONENTE</v>
      </c>
    </row>
    <row r="15" spans="1:9" ht="16.5" customHeight="1" thickBot="1" x14ac:dyDescent="0.3">
      <c r="A15" s="87" t="str">
        <f>IF(OFERTA_IN.!A12="","",OFERTA_IN.!A12)</f>
        <v>A</v>
      </c>
      <c r="B15" s="79"/>
      <c r="C15" s="315" t="str">
        <f t="shared" ref="C15:C24" ca="1" si="0">IF(E15="NO PUEDE LANZAR","",IF(A15="","",(IF(B15="","No Ofertó",(IF(B15&lt;=$G$12,"SI","NO"))))))</f>
        <v/>
      </c>
      <c r="D15" s="316"/>
      <c r="E15" s="88" t="str">
        <f ca="1">IF(OFERTA_IN.!$A$12&gt;0,(IF(L_4!F15=1,"","NO PUEDE LANZAR")),"")</f>
        <v>NO PUEDE LANZAR</v>
      </c>
      <c r="F15" s="80" t="str">
        <f t="shared" ref="F15:F24" ca="1" si="1">IF(C15="SI",1,"")</f>
        <v/>
      </c>
      <c r="G15" s="89">
        <f>IF(A15="","",OFERTA_IN.!E12)</f>
        <v>0</v>
      </c>
    </row>
    <row r="16" spans="1:9" ht="16.5" customHeight="1" thickBot="1" x14ac:dyDescent="0.3">
      <c r="A16" s="87" t="str">
        <f>IF(OFERTA_IN.!A13="","",OFERTA_IN.!A13)</f>
        <v>A</v>
      </c>
      <c r="B16" s="79">
        <v>47.67</v>
      </c>
      <c r="C16" s="315" t="str">
        <f t="shared" si="0"/>
        <v/>
      </c>
      <c r="D16" s="316"/>
      <c r="E16" s="88" t="str">
        <f>IF(OFERTA_IN.!$A$13&gt;0,(IF(L_4!F16=1,"","NO PUEDE LANZAR")),"")</f>
        <v>NO PUEDE LANZAR</v>
      </c>
      <c r="F16" s="80" t="str">
        <f t="shared" si="1"/>
        <v/>
      </c>
      <c r="G16" s="89">
        <f>IF(A16="","",OFERTA_IN.!E13)</f>
        <v>0</v>
      </c>
    </row>
    <row r="17" spans="1:7" ht="16.5" customHeight="1" thickBot="1" x14ac:dyDescent="0.3">
      <c r="A17" s="87" t="str">
        <f>IF(OFERTA_IN.!A14="","",OFERTA_IN.!A14)</f>
        <v>B</v>
      </c>
      <c r="B17" s="97">
        <v>47.5</v>
      </c>
      <c r="C17" s="315" t="str">
        <f t="shared" si="0"/>
        <v/>
      </c>
      <c r="D17" s="316"/>
      <c r="E17" s="88" t="str">
        <f>IF(OFERTA_IN.!$A$14&gt;0,(IF(L_4!F17=1,"","NO PUEDE LANZAR")),"")</f>
        <v>NO PUEDE LANZAR</v>
      </c>
      <c r="F17" s="80" t="str">
        <f t="shared" si="1"/>
        <v/>
      </c>
      <c r="G17" s="89">
        <f>IF(A17="","",OFERTA_IN.!E14)</f>
        <v>0</v>
      </c>
    </row>
    <row r="18" spans="1:7" ht="16.5" customHeight="1" thickBot="1" x14ac:dyDescent="0.3">
      <c r="A18" s="87" t="str">
        <f>IF(OFERTA_IN.!A15="","",OFERTA_IN.!A15)</f>
        <v/>
      </c>
      <c r="B18" s="97"/>
      <c r="C18" s="315" t="str">
        <f t="shared" si="0"/>
        <v/>
      </c>
      <c r="D18" s="316"/>
      <c r="E18" s="88" t="str">
        <f>IF(OFERTA_IN.!$A$15&gt;0,(IF(L_4!F18=1,"","NO PUEDE LANZAR")),"")</f>
        <v/>
      </c>
      <c r="F18" s="80" t="str">
        <f t="shared" si="1"/>
        <v/>
      </c>
      <c r="G18" s="89" t="str">
        <f>IF(A18="","",OFERTA_IN.!E15)</f>
        <v/>
      </c>
    </row>
    <row r="19" spans="1:7" s="82" customFormat="1" ht="16.5" customHeight="1" thickBot="1" x14ac:dyDescent="0.3">
      <c r="A19" s="87" t="str">
        <f>IF(OFERTA_IN.!A16="","",OFERTA_IN.!A16)</f>
        <v/>
      </c>
      <c r="B19" s="97"/>
      <c r="C19" s="315" t="str">
        <f t="shared" si="0"/>
        <v/>
      </c>
      <c r="D19" s="316"/>
      <c r="E19" s="88" t="str">
        <f>IF(OFERTA_IN.!$A$16&gt;0,(IF(L_4!F19=1,"","NO PUEDE LANZAR")),"")</f>
        <v/>
      </c>
      <c r="F19" s="80" t="str">
        <f t="shared" si="1"/>
        <v/>
      </c>
      <c r="G19" s="89" t="str">
        <f>IF(A19="","",OFERTA_IN.!E16)</f>
        <v/>
      </c>
    </row>
    <row r="20" spans="1:7" ht="16.5" customHeight="1" thickBot="1" x14ac:dyDescent="0.3">
      <c r="A20" s="87" t="str">
        <f>IF(OFERTA_IN.!A17="","",OFERTA_IN.!A17)</f>
        <v/>
      </c>
      <c r="B20" s="97"/>
      <c r="C20" s="315" t="str">
        <f t="shared" si="0"/>
        <v/>
      </c>
      <c r="D20" s="316"/>
      <c r="E20" s="88" t="str">
        <f>IF(OFERTA_IN.!$A$17&gt;0,(IF(L_4!F20=1,"","NO PUEDE LANZAR")),"")</f>
        <v/>
      </c>
      <c r="F20" s="80" t="str">
        <f t="shared" si="1"/>
        <v/>
      </c>
      <c r="G20" s="89" t="str">
        <f>IF(A20="","",OFERTA_IN.!E17)</f>
        <v/>
      </c>
    </row>
    <row r="21" spans="1:7" ht="16.5" customHeight="1" thickBot="1" x14ac:dyDescent="0.3">
      <c r="A21" s="87" t="str">
        <f>IF(OFERTA_IN.!A18="","",OFERTA_IN.!A18)</f>
        <v/>
      </c>
      <c r="B21" s="97"/>
      <c r="C21" s="315" t="str">
        <f t="shared" si="0"/>
        <v/>
      </c>
      <c r="D21" s="316"/>
      <c r="E21" s="88" t="str">
        <f>IF(OFERTA_IN.!$A$18&gt;0,(IF(L_4!F21=1,"","NO PUEDE LANZAR")),"")</f>
        <v/>
      </c>
      <c r="F21" s="80" t="str">
        <f t="shared" si="1"/>
        <v/>
      </c>
      <c r="G21" s="89" t="str">
        <f>IF(A21="","",OFERTA_IN.!E18)</f>
        <v/>
      </c>
    </row>
    <row r="22" spans="1:7" ht="16.5" customHeight="1" thickBot="1" x14ac:dyDescent="0.3">
      <c r="A22" s="87" t="str">
        <f>IF(OFERTA_IN.!A19="","",OFERTA_IN.!A19)</f>
        <v/>
      </c>
      <c r="B22" s="97"/>
      <c r="C22" s="315" t="str">
        <f t="shared" si="0"/>
        <v/>
      </c>
      <c r="D22" s="316"/>
      <c r="E22" s="88" t="str">
        <f>IF(OFERTA_IN.!$A$19&gt;0,(IF(L_4!F22=1,"","NO PUEDE LANZAR")),"")</f>
        <v/>
      </c>
      <c r="F22" s="80" t="str">
        <f t="shared" si="1"/>
        <v/>
      </c>
      <c r="G22" s="89" t="str">
        <f>IF(A22="","",OFERTA_IN.!E19)</f>
        <v/>
      </c>
    </row>
    <row r="23" spans="1:7" ht="16.5" customHeight="1" thickBot="1" x14ac:dyDescent="0.3">
      <c r="A23" s="87" t="str">
        <f>IF(OFERTA_IN.!A20="","",OFERTA_IN.!A20)</f>
        <v/>
      </c>
      <c r="B23" s="97"/>
      <c r="C23" s="315" t="str">
        <f t="shared" si="0"/>
        <v/>
      </c>
      <c r="D23" s="316"/>
      <c r="E23" s="88" t="str">
        <f>IF(OFERTA_IN.!$A$20&gt;0,(IF(L_4!F23=1,"","NO PUEDE LANZAR")),"")</f>
        <v/>
      </c>
      <c r="F23" s="80" t="str">
        <f t="shared" si="1"/>
        <v/>
      </c>
      <c r="G23" s="89" t="str">
        <f>IF(A23="","",OFERTA_IN.!E20)</f>
        <v/>
      </c>
    </row>
    <row r="24" spans="1:7" ht="16.5" customHeight="1" thickBot="1" x14ac:dyDescent="0.3">
      <c r="A24" s="87" t="str">
        <f>IF(OFERTA_IN.!A21="","",OFERTA_IN.!A21)</f>
        <v/>
      </c>
      <c r="B24" s="97"/>
      <c r="C24" s="315" t="str">
        <f t="shared" si="0"/>
        <v/>
      </c>
      <c r="D24" s="316"/>
      <c r="E24" s="88" t="str">
        <f>IF(OFERTA_IN.!$A$21&gt;0,(IF(L_4!F24=1,"","NO PUEDE LANZAR")),"")</f>
        <v/>
      </c>
      <c r="F24" s="80" t="str">
        <f t="shared" si="1"/>
        <v/>
      </c>
      <c r="G24" s="89" t="str">
        <f>IF(A24="","",OFERTA_IN.!E21)</f>
        <v/>
      </c>
    </row>
    <row r="25" spans="1:7" ht="15" hidden="1" customHeight="1" x14ac:dyDescent="0.2">
      <c r="A25" s="80" t="str">
        <f>IF(OFERTA_IN.!A22="","",(OFERTA_IN.!A22))</f>
        <v/>
      </c>
      <c r="D25" s="92"/>
    </row>
    <row r="26" spans="1:7" ht="15.75" customHeight="1" thickBot="1" x14ac:dyDescent="0.25">
      <c r="C26" s="83"/>
      <c r="D26" s="92"/>
    </row>
    <row r="27" spans="1:7" ht="22.5" customHeight="1" x14ac:dyDescent="0.2">
      <c r="A27" s="313" t="s">
        <v>2</v>
      </c>
      <c r="B27" s="327">
        <f>IF(DMIN(A14:B24,B14,B15:B16:B20:B21:B22:B23:B24)=0,"NO HUBO OFERTA",DMIN(A14:C24,B14,B15:B24))</f>
        <v>47.5</v>
      </c>
      <c r="C27" s="321" t="s">
        <v>10</v>
      </c>
      <c r="D27" s="322"/>
      <c r="E27" s="319">
        <f>IF(B27="NO HUBO OFERTA","",1-(B27/OFERTA_IN.!C26))</f>
        <v>0.99999988148024299</v>
      </c>
      <c r="F27" s="90"/>
      <c r="G27" s="325">
        <f>IF(E27="","",OFERTA_IN.!C26-L_5!B27)</f>
        <v>400777014.5</v>
      </c>
    </row>
    <row r="28" spans="1:7" ht="22.5" customHeight="1" thickBot="1" x14ac:dyDescent="0.25">
      <c r="A28" s="314"/>
      <c r="B28" s="328"/>
      <c r="C28" s="323"/>
      <c r="D28" s="324"/>
      <c r="E28" s="320"/>
      <c r="F28" s="91"/>
      <c r="G28" s="326"/>
    </row>
    <row r="29" spans="1:7" ht="15.75" customHeight="1" x14ac:dyDescent="0.2">
      <c r="A29" s="120"/>
      <c r="B29" s="121"/>
      <c r="C29" s="122"/>
      <c r="D29" s="122"/>
      <c r="E29" s="120"/>
      <c r="F29" s="92"/>
      <c r="G29" s="123"/>
    </row>
    <row r="30" spans="1:7" ht="15.75" customHeight="1" x14ac:dyDescent="0.2"/>
    <row r="31" spans="1:7" s="103" customFormat="1" ht="15.75" customHeight="1" x14ac:dyDescent="0.2">
      <c r="A31" s="128" t="str">
        <f>IF(OFERTA_IN.!A29="","",OFERTA_IN.!A29)</f>
        <v/>
      </c>
      <c r="B31" s="117"/>
      <c r="C31" s="117"/>
      <c r="D31" s="128" t="str">
        <f>IF(OFERTA_IN.!D29="","",OFERTA_IN.!D29)</f>
        <v/>
      </c>
      <c r="E31" s="117"/>
      <c r="F31" s="102"/>
    </row>
    <row r="32" spans="1:7" s="105" customFormat="1" ht="15.75" customHeight="1" x14ac:dyDescent="0.2">
      <c r="A32" s="119" t="str">
        <f>IF(OFERTA_IN.!A30="","",OFERTA_IN.!A30)</f>
        <v/>
      </c>
      <c r="B32" s="119"/>
      <c r="C32" s="119"/>
      <c r="D32" s="119" t="str">
        <f>IF(OFERTA_IN.!D30="","",OFERTA_IN.!D30)</f>
        <v/>
      </c>
      <c r="E32" s="118"/>
      <c r="F32" s="104"/>
    </row>
    <row r="33" spans="1:5" s="105" customFormat="1" ht="15.75" customHeight="1" x14ac:dyDescent="0.2">
      <c r="A33" s="119" t="str">
        <f>IF(OFERTA_IN.!A31="","",OFERTA_IN.!A31)</f>
        <v/>
      </c>
      <c r="B33" s="118"/>
      <c r="C33" s="118"/>
      <c r="D33" s="119" t="str">
        <f>IF(OFERTA_IN.!D31="","",OFERTA_IN.!D31)</f>
        <v/>
      </c>
      <c r="E33" s="118"/>
    </row>
    <row r="34" spans="1:5" s="105" customFormat="1" ht="15.75" customHeight="1" x14ac:dyDescent="0.2">
      <c r="A34" s="119" t="str">
        <f>IF(OFERTA_IN.!A32="","",OFERTA_IN.!A32)</f>
        <v/>
      </c>
      <c r="B34" s="118"/>
      <c r="C34" s="118"/>
      <c r="D34" s="119" t="str">
        <f>IF(OFERTA_IN.!E32="","",OFERTA_IN.!E32)</f>
        <v/>
      </c>
      <c r="E34" s="118"/>
    </row>
    <row r="35" spans="1:5" s="105" customFormat="1" ht="15.75" customHeight="1" x14ac:dyDescent="0.2">
      <c r="A35" s="119" t="str">
        <f>IF(OFERTA_IN.!A33="","",OFERTA_IN.!A33)</f>
        <v/>
      </c>
      <c r="B35" s="118"/>
      <c r="C35" s="117"/>
      <c r="D35" s="128" t="str">
        <f>IF(OFERTA_IN.!E33="","",OFERTA_IN.!E33)</f>
        <v/>
      </c>
      <c r="E35" s="118"/>
    </row>
    <row r="36" spans="1:5" s="105" customFormat="1" ht="15.75" customHeight="1" x14ac:dyDescent="0.2">
      <c r="A36" s="128" t="str">
        <f>IF(OFERTA_IN.!A34="","",OFERTA_IN.!A34)</f>
        <v/>
      </c>
      <c r="B36" s="118"/>
      <c r="C36" s="117"/>
      <c r="D36" s="128" t="str">
        <f>IF(OFERTA_IN.!E34="","",OFERTA_IN.!E34)</f>
        <v/>
      </c>
      <c r="E36" s="118"/>
    </row>
    <row r="37" spans="1:5" s="103" customFormat="1" ht="15.75" customHeight="1" x14ac:dyDescent="0.2">
      <c r="A37" s="128" t="str">
        <f>IF(OFERTA_IN.!A36="","",OFERTA_IN.!A36)</f>
        <v/>
      </c>
      <c r="B37" s="118"/>
      <c r="C37" s="117"/>
      <c r="D37" s="128" t="str">
        <f>IF(OFERTA_IN.!D36="","",OFERTA_IN.!D36)</f>
        <v/>
      </c>
      <c r="E37" s="118"/>
    </row>
    <row r="38" spans="1:5" s="105" customFormat="1" ht="15.75" customHeight="1" x14ac:dyDescent="0.2">
      <c r="A38" s="119" t="str">
        <f>IF(OFERTA_IN.!A37="","",OFERTA_IN.!A37)</f>
        <v/>
      </c>
      <c r="B38" s="118"/>
      <c r="C38" s="118"/>
      <c r="D38" s="119" t="str">
        <f>IF(OFERTA_IN.!D37="","",OFERTA_IN.!D37)</f>
        <v/>
      </c>
      <c r="E38" s="118"/>
    </row>
    <row r="39" spans="1:5" s="105" customFormat="1" ht="15.75" customHeight="1" x14ac:dyDescent="0.2">
      <c r="A39" s="119" t="str">
        <f>IF(OFERTA_IN.!A38="","",OFERTA_IN.!A38)</f>
        <v/>
      </c>
      <c r="B39" s="118"/>
      <c r="C39" s="118"/>
      <c r="D39" s="119" t="str">
        <f>IF(OFERTA_IN.!D38="","",OFERTA_IN.!D38)</f>
        <v/>
      </c>
      <c r="E39" s="118"/>
    </row>
    <row r="40" spans="1:5" s="105" customFormat="1" ht="15.75" customHeight="1" x14ac:dyDescent="0.2">
      <c r="A40" s="119"/>
      <c r="B40" s="118"/>
      <c r="C40" s="118"/>
      <c r="D40" s="119" t="str">
        <f>IF(OFERTA_IN.!E38="","",OFERTA_IN.!E38)</f>
        <v/>
      </c>
      <c r="E40" s="118"/>
    </row>
    <row r="41" spans="1:5" s="105" customFormat="1" ht="15.75" customHeight="1" x14ac:dyDescent="0.2">
      <c r="A41" s="119" t="str">
        <f>IF(OFERTA_IN.!A39="","",OFERTA_IN.!A39)</f>
        <v/>
      </c>
      <c r="B41" s="118"/>
      <c r="C41" s="118"/>
      <c r="D41" s="119" t="str">
        <f>IF(OFERTA_IN.!E39="","",OFERTA_IN.!E39)</f>
        <v/>
      </c>
      <c r="E41" s="118"/>
    </row>
    <row r="42" spans="1:5" s="105" customFormat="1" ht="15.75" customHeight="1" x14ac:dyDescent="0.2">
      <c r="A42" s="119" t="str">
        <f>IF(OFERTA_IN.!A40="","",OFERTA_IN.!A40)</f>
        <v/>
      </c>
      <c r="B42" s="118"/>
      <c r="C42" s="118"/>
      <c r="D42" s="119" t="str">
        <f>IF(OFERTA_IN.!E40="","",OFERTA_IN.!E40)</f>
        <v/>
      </c>
      <c r="E42" s="118"/>
    </row>
    <row r="43" spans="1:5" s="105" customFormat="1" ht="15.75" customHeight="1" x14ac:dyDescent="0.2">
      <c r="A43" s="119" t="str">
        <f>IF(OFERTA_IN.!A41="","",OFERTA_IN.!A41)</f>
        <v/>
      </c>
      <c r="B43" s="118"/>
      <c r="C43" s="118"/>
      <c r="D43" s="119" t="str">
        <f>IF(OFERTA_IN.!E41="","",OFERTA_IN.!E41)</f>
        <v/>
      </c>
      <c r="E43" s="118"/>
    </row>
    <row r="44" spans="1:5" s="103" customFormat="1" ht="15.75" customHeight="1" x14ac:dyDescent="0.2">
      <c r="A44" s="128" t="str">
        <f>IF(OFERTA_IN.!A42="","",OFERTA_IN.!A42)</f>
        <v/>
      </c>
      <c r="B44" s="117"/>
      <c r="C44" s="117"/>
      <c r="D44" s="128" t="str">
        <f>IF(OFERTA_IN.!E42="","",OFERTA_IN.!E42)</f>
        <v/>
      </c>
      <c r="E44" s="117"/>
    </row>
    <row r="45" spans="1:5" s="105" customFormat="1" ht="15.75" customHeight="1" x14ac:dyDescent="0.2">
      <c r="A45" s="119" t="str">
        <f>IF(OFERTA_IN.!A43="","",OFERTA_IN.!A43)</f>
        <v/>
      </c>
      <c r="B45" s="118"/>
      <c r="C45" s="118"/>
      <c r="D45" s="119" t="str">
        <f>IF(OFERTA_IN.!E43="","",OFERTA_IN.!E43)</f>
        <v/>
      </c>
      <c r="E45" s="118"/>
    </row>
    <row r="46" spans="1:5" s="105" customFormat="1" ht="15.75" customHeight="1" x14ac:dyDescent="0.2">
      <c r="A46" s="119" t="str">
        <f>IF(OFERTA_IN.!A44="","",OFERTA_IN.!A44)</f>
        <v/>
      </c>
      <c r="B46" s="118"/>
      <c r="C46" s="118"/>
      <c r="D46" s="119" t="str">
        <f>IF(OFERTA_IN.!E44="","",OFERTA_IN.!E44)</f>
        <v/>
      </c>
      <c r="E46" s="118"/>
    </row>
    <row r="47" spans="1:5" s="105" customFormat="1" ht="15.75" customHeight="1" x14ac:dyDescent="0.2">
      <c r="A47" s="119" t="str">
        <f>IF(OFERTA_IN.!A45="","",OFERTA_IN.!A45)</f>
        <v/>
      </c>
      <c r="B47" s="118"/>
      <c r="C47" s="118"/>
      <c r="D47" s="119" t="str">
        <f>IF(OFERTA_IN.!E45="","",OFERTA_IN.!E45)</f>
        <v/>
      </c>
      <c r="E47" s="118"/>
    </row>
    <row r="48" spans="1:5" s="105" customFormat="1" ht="15.75" customHeight="1" x14ac:dyDescent="0.2">
      <c r="A48" s="119" t="str">
        <f>IF(OFERTA_IN.!A46="","",OFERTA_IN.!A46)</f>
        <v/>
      </c>
      <c r="B48" s="118"/>
      <c r="C48" s="118"/>
      <c r="D48" s="119" t="str">
        <f>IF(OFERTA_IN.!E46="","",OFERTA_IN.!E46)</f>
        <v/>
      </c>
      <c r="E48" s="118"/>
    </row>
    <row r="49" spans="1:5" s="105" customFormat="1" ht="14.25" x14ac:dyDescent="0.2">
      <c r="A49" s="119" t="str">
        <f>IF(OFERTA_IN.!A47="","",OFERTA_IN.!A47)</f>
        <v/>
      </c>
      <c r="B49" s="118"/>
      <c r="C49" s="118"/>
      <c r="D49" s="119" t="str">
        <f>IF(OFERTA_IN.!E47="","",OFERTA_IN.!E47)</f>
        <v/>
      </c>
      <c r="E49" s="118"/>
    </row>
    <row r="50" spans="1:5" s="105" customFormat="1" ht="14.25" x14ac:dyDescent="0.2">
      <c r="A50" s="119" t="str">
        <f>IF(OFERTA_IN.!A48="","",OFERTA_IN.!A48)</f>
        <v/>
      </c>
      <c r="B50" s="118"/>
      <c r="C50" s="118"/>
      <c r="D50" s="119" t="str">
        <f>IF(OFERTA_IN.!E48="","",OFERTA_IN.!E48)</f>
        <v/>
      </c>
      <c r="E50" s="118"/>
    </row>
    <row r="51" spans="1:5" s="105" customFormat="1" ht="14.25" x14ac:dyDescent="0.2">
      <c r="A51" s="119" t="str">
        <f>IF(OFERTA_IN.!A49="","",OFERTA_IN.!A49)</f>
        <v/>
      </c>
      <c r="B51" s="118"/>
      <c r="C51" s="118"/>
      <c r="D51" s="119" t="str">
        <f>IF(OFERTA_IN.!E49="","",OFERTA_IN.!E49)</f>
        <v/>
      </c>
      <c r="E51" s="118"/>
    </row>
    <row r="52" spans="1:5" s="105" customFormat="1" ht="14.25" x14ac:dyDescent="0.2">
      <c r="A52" s="95"/>
      <c r="B52" s="96"/>
      <c r="C52" s="96"/>
      <c r="D52" s="95"/>
      <c r="E52" s="80"/>
    </row>
    <row r="53" spans="1:5" s="105" customFormat="1" ht="14.25" x14ac:dyDescent="0.2">
      <c r="A53" s="95"/>
      <c r="B53" s="96"/>
      <c r="C53" s="96"/>
      <c r="D53" s="96"/>
      <c r="E53" s="80"/>
    </row>
    <row r="54" spans="1:5" ht="14.25" x14ac:dyDescent="0.2">
      <c r="A54" s="95"/>
      <c r="B54" s="96"/>
      <c r="C54" s="96"/>
      <c r="D54" s="96"/>
    </row>
    <row r="55" spans="1:5" ht="14.25" x14ac:dyDescent="0.2">
      <c r="A55" s="95"/>
      <c r="B55" s="96"/>
      <c r="C55" s="96"/>
      <c r="D55" s="96"/>
    </row>
    <row r="56" spans="1:5" ht="14.25" x14ac:dyDescent="0.2">
      <c r="A56" s="95"/>
      <c r="B56" s="96"/>
      <c r="C56" s="96"/>
      <c r="D56" s="96"/>
    </row>
    <row r="57" spans="1:5" ht="14.25" x14ac:dyDescent="0.2">
      <c r="A57" s="95"/>
      <c r="B57" s="96"/>
      <c r="C57" s="96"/>
      <c r="D57" s="96"/>
    </row>
    <row r="58" spans="1:5" ht="14.25" x14ac:dyDescent="0.2">
      <c r="A58" s="95"/>
      <c r="B58" s="96"/>
      <c r="C58" s="96"/>
      <c r="D58" s="96"/>
    </row>
    <row r="59" spans="1:5" ht="14.25" x14ac:dyDescent="0.2">
      <c r="A59" s="95"/>
      <c r="B59" s="96"/>
      <c r="C59" s="96"/>
      <c r="D59" s="96"/>
    </row>
    <row r="60" spans="1:5" ht="14.25" x14ac:dyDescent="0.2">
      <c r="A60" s="95"/>
      <c r="B60" s="96"/>
      <c r="C60" s="96"/>
      <c r="D60" s="96"/>
    </row>
    <row r="61" spans="1:5" ht="14.25" x14ac:dyDescent="0.2">
      <c r="A61" s="96"/>
      <c r="B61" s="96"/>
      <c r="C61" s="96"/>
      <c r="D61" s="96"/>
    </row>
    <row r="62" spans="1:5" ht="14.25" x14ac:dyDescent="0.2">
      <c r="A62" s="96"/>
      <c r="B62" s="96"/>
      <c r="C62" s="96"/>
      <c r="D62" s="96"/>
    </row>
    <row r="63" spans="1:5" ht="14.25" x14ac:dyDescent="0.2">
      <c r="A63" s="96"/>
      <c r="B63" s="96"/>
      <c r="C63" s="96"/>
      <c r="D63" s="96"/>
    </row>
    <row r="64" spans="1:5" ht="14.25" x14ac:dyDescent="0.2">
      <c r="A64" s="96"/>
      <c r="B64" s="96"/>
      <c r="C64" s="96"/>
      <c r="D64" s="96"/>
    </row>
    <row r="65" spans="1:4" ht="14.25" x14ac:dyDescent="0.2">
      <c r="A65" s="96"/>
      <c r="B65" s="96"/>
      <c r="C65" s="96"/>
      <c r="D65" s="96"/>
    </row>
    <row r="66" spans="1:4" ht="14.25" x14ac:dyDescent="0.2">
      <c r="A66" s="96"/>
      <c r="B66" s="96"/>
      <c r="C66" s="96"/>
      <c r="D66" s="96"/>
    </row>
    <row r="67" spans="1:4" ht="14.25" x14ac:dyDescent="0.2">
      <c r="A67" s="96"/>
      <c r="B67" s="96"/>
      <c r="C67" s="96"/>
      <c r="D67" s="96"/>
    </row>
    <row r="68" spans="1:4" ht="14.25" x14ac:dyDescent="0.2">
      <c r="A68" s="96"/>
      <c r="B68" s="96"/>
      <c r="C68" s="96"/>
      <c r="D68" s="96"/>
    </row>
    <row r="69" spans="1:4" ht="14.25" x14ac:dyDescent="0.2">
      <c r="A69" s="96"/>
      <c r="B69" s="96"/>
      <c r="C69" s="96"/>
      <c r="D69" s="96"/>
    </row>
    <row r="70" spans="1:4" ht="14.25" x14ac:dyDescent="0.2">
      <c r="A70" s="96"/>
      <c r="B70" s="96"/>
      <c r="C70" s="96"/>
      <c r="D70" s="96"/>
    </row>
    <row r="71" spans="1:4" ht="14.25" x14ac:dyDescent="0.2">
      <c r="A71" s="96"/>
      <c r="B71" s="96"/>
      <c r="C71" s="96"/>
      <c r="D71" s="96"/>
    </row>
    <row r="72" spans="1:4" ht="14.25" x14ac:dyDescent="0.2">
      <c r="A72" s="96"/>
      <c r="B72" s="96"/>
      <c r="C72" s="96"/>
      <c r="D72" s="96"/>
    </row>
    <row r="73" spans="1:4" ht="14.25" x14ac:dyDescent="0.2">
      <c r="A73" s="96"/>
      <c r="B73" s="96"/>
      <c r="C73" s="96"/>
      <c r="D73" s="96"/>
    </row>
    <row r="74" spans="1:4" ht="14.25" x14ac:dyDescent="0.2">
      <c r="A74" s="96"/>
      <c r="B74" s="96"/>
      <c r="C74" s="96"/>
      <c r="D74" s="96"/>
    </row>
    <row r="75" spans="1:4" ht="14.25" x14ac:dyDescent="0.2">
      <c r="A75" s="96"/>
      <c r="B75" s="96"/>
      <c r="C75" s="96"/>
      <c r="D75" s="96"/>
    </row>
    <row r="76" spans="1:4" ht="14.25" x14ac:dyDescent="0.2">
      <c r="A76" s="96"/>
      <c r="B76" s="96"/>
      <c r="C76" s="96"/>
      <c r="D76" s="96"/>
    </row>
    <row r="77" spans="1:4" ht="14.25" x14ac:dyDescent="0.2">
      <c r="C77" s="80"/>
    </row>
    <row r="78" spans="1:4" ht="14.25" x14ac:dyDescent="0.2">
      <c r="C78" s="80"/>
    </row>
    <row r="79" spans="1:4" ht="14.25" x14ac:dyDescent="0.2">
      <c r="C79" s="80"/>
    </row>
    <row r="80" spans="1:4" ht="14.25" x14ac:dyDescent="0.2">
      <c r="C80" s="80"/>
    </row>
    <row r="81" spans="3:3" ht="14.25" x14ac:dyDescent="0.2">
      <c r="C81" s="80"/>
    </row>
    <row r="82" spans="3:3" ht="14.25" x14ac:dyDescent="0.2">
      <c r="C82" s="80"/>
    </row>
    <row r="83" spans="3:3" ht="14.25" x14ac:dyDescent="0.2">
      <c r="C83" s="80"/>
    </row>
    <row r="84" spans="3:3" ht="14.25" x14ac:dyDescent="0.2">
      <c r="C84" s="80"/>
    </row>
    <row r="85" spans="3:3" ht="14.25" x14ac:dyDescent="0.2">
      <c r="C85" s="80"/>
    </row>
    <row r="86" spans="3:3" ht="14.25" x14ac:dyDescent="0.2">
      <c r="C86" s="80"/>
    </row>
    <row r="87" spans="3:3" ht="14.25" x14ac:dyDescent="0.2">
      <c r="C87" s="80"/>
    </row>
    <row r="88" spans="3:3" ht="14.25" x14ac:dyDescent="0.2">
      <c r="C88" s="80"/>
    </row>
    <row r="89" spans="3:3" ht="14.25" x14ac:dyDescent="0.2">
      <c r="C89" s="80"/>
    </row>
    <row r="90" spans="3:3" ht="14.25" x14ac:dyDescent="0.2">
      <c r="C90" s="80"/>
    </row>
    <row r="91" spans="3:3" ht="14.25" x14ac:dyDescent="0.2">
      <c r="C91" s="80"/>
    </row>
    <row r="92" spans="3:3" ht="14.25" x14ac:dyDescent="0.2">
      <c r="C92" s="80"/>
    </row>
    <row r="93" spans="3:3" ht="14.25" x14ac:dyDescent="0.2">
      <c r="C93" s="80"/>
    </row>
    <row r="94" spans="3:3" ht="14.25" x14ac:dyDescent="0.2">
      <c r="C94" s="80"/>
    </row>
    <row r="95" spans="3:3" ht="14.25" x14ac:dyDescent="0.2">
      <c r="C95" s="80"/>
    </row>
    <row r="96" spans="3:3" ht="14.25" x14ac:dyDescent="0.2">
      <c r="C96" s="80"/>
    </row>
    <row r="97" spans="3:3" ht="14.25" x14ac:dyDescent="0.2">
      <c r="C97" s="80"/>
    </row>
    <row r="98" spans="3:3" ht="14.25" x14ac:dyDescent="0.2">
      <c r="C98" s="80"/>
    </row>
    <row r="99" spans="3:3" ht="14.25" x14ac:dyDescent="0.2">
      <c r="C99" s="80"/>
    </row>
    <row r="100" spans="3:3" ht="14.25" x14ac:dyDescent="0.2">
      <c r="C100" s="80"/>
    </row>
    <row r="101" spans="3:3" ht="14.25" x14ac:dyDescent="0.2">
      <c r="C101" s="80"/>
    </row>
    <row r="102" spans="3:3" ht="14.25" x14ac:dyDescent="0.2">
      <c r="C102" s="80"/>
    </row>
    <row r="103" spans="3:3" ht="14.25" x14ac:dyDescent="0.2">
      <c r="C103" s="80"/>
    </row>
    <row r="104" spans="3:3" ht="14.25" x14ac:dyDescent="0.2">
      <c r="C104" s="80"/>
    </row>
    <row r="105" spans="3:3" ht="14.25" x14ac:dyDescent="0.2">
      <c r="C105" s="80"/>
    </row>
    <row r="106" spans="3:3" ht="14.25" x14ac:dyDescent="0.2">
      <c r="C106" s="80"/>
    </row>
    <row r="107" spans="3:3" ht="14.25" x14ac:dyDescent="0.2">
      <c r="C107" s="80"/>
    </row>
    <row r="108" spans="3:3" ht="14.25" x14ac:dyDescent="0.2">
      <c r="C108" s="80"/>
    </row>
    <row r="109" spans="3:3" ht="14.25" x14ac:dyDescent="0.2">
      <c r="C109" s="80"/>
    </row>
    <row r="110" spans="3:3" ht="14.25" x14ac:dyDescent="0.2">
      <c r="C110" s="80"/>
    </row>
    <row r="111" spans="3:3" ht="14.25" x14ac:dyDescent="0.2">
      <c r="C111" s="80"/>
    </row>
    <row r="112" spans="3:3" ht="14.25" x14ac:dyDescent="0.2">
      <c r="C112" s="80"/>
    </row>
    <row r="113" spans="3:3" ht="14.25" x14ac:dyDescent="0.2">
      <c r="C113" s="80"/>
    </row>
    <row r="114" spans="3:3" ht="14.25" x14ac:dyDescent="0.2">
      <c r="C114" s="80"/>
    </row>
    <row r="115" spans="3:3" ht="14.25" x14ac:dyDescent="0.2">
      <c r="C115" s="80"/>
    </row>
    <row r="116" spans="3:3" ht="14.25" x14ac:dyDescent="0.2">
      <c r="C116" s="80"/>
    </row>
    <row r="117" spans="3:3" ht="14.25" x14ac:dyDescent="0.2">
      <c r="C117" s="80"/>
    </row>
    <row r="118" spans="3:3" ht="14.25" x14ac:dyDescent="0.2">
      <c r="C118" s="80"/>
    </row>
    <row r="119" spans="3:3" ht="14.25" x14ac:dyDescent="0.2">
      <c r="C119" s="80"/>
    </row>
    <row r="120" spans="3:3" ht="14.25" x14ac:dyDescent="0.2">
      <c r="C120" s="80"/>
    </row>
    <row r="121" spans="3:3" ht="14.25" x14ac:dyDescent="0.2">
      <c r="C121" s="80"/>
    </row>
    <row r="122" spans="3:3" ht="14.25" x14ac:dyDescent="0.2">
      <c r="C122" s="80"/>
    </row>
    <row r="123" spans="3:3" ht="14.25" x14ac:dyDescent="0.2">
      <c r="C123" s="80"/>
    </row>
    <row r="124" spans="3:3" ht="14.25" x14ac:dyDescent="0.2">
      <c r="C124" s="80"/>
    </row>
    <row r="125" spans="3:3" ht="14.25" x14ac:dyDescent="0.2">
      <c r="C125" s="80"/>
    </row>
    <row r="126" spans="3:3" ht="14.25" x14ac:dyDescent="0.2">
      <c r="C126" s="80"/>
    </row>
    <row r="127" spans="3:3" ht="14.25" x14ac:dyDescent="0.2">
      <c r="C127" s="80"/>
    </row>
    <row r="128" spans="3:3" ht="14.25" x14ac:dyDescent="0.2">
      <c r="C128" s="80"/>
    </row>
    <row r="129" spans="3:3" ht="14.25" x14ac:dyDescent="0.2">
      <c r="C129" s="80"/>
    </row>
    <row r="130" spans="3:3" ht="14.25" x14ac:dyDescent="0.2">
      <c r="C130" s="80"/>
    </row>
    <row r="131" spans="3:3" ht="14.25" x14ac:dyDescent="0.2">
      <c r="C131" s="80"/>
    </row>
    <row r="132" spans="3:3" ht="14.25" x14ac:dyDescent="0.2">
      <c r="C132" s="80"/>
    </row>
    <row r="133" spans="3:3" ht="14.25" x14ac:dyDescent="0.2">
      <c r="C133" s="80"/>
    </row>
    <row r="134" spans="3:3" ht="14.25" x14ac:dyDescent="0.2">
      <c r="C134" s="80"/>
    </row>
    <row r="135" spans="3:3" ht="14.25" x14ac:dyDescent="0.2">
      <c r="C135" s="80"/>
    </row>
    <row r="136" spans="3:3" ht="14.25" x14ac:dyDescent="0.2">
      <c r="C136" s="80"/>
    </row>
    <row r="137" spans="3:3" ht="14.25" x14ac:dyDescent="0.2">
      <c r="C137" s="80"/>
    </row>
    <row r="138" spans="3:3" ht="14.25" x14ac:dyDescent="0.2">
      <c r="C138" s="80"/>
    </row>
    <row r="139" spans="3:3" ht="14.25" x14ac:dyDescent="0.2">
      <c r="C139" s="80"/>
    </row>
    <row r="140" spans="3:3" ht="14.25" x14ac:dyDescent="0.2">
      <c r="C140" s="80"/>
    </row>
    <row r="141" spans="3:3" ht="14.25" x14ac:dyDescent="0.2">
      <c r="C141" s="80"/>
    </row>
    <row r="142" spans="3:3" ht="14.25" x14ac:dyDescent="0.2">
      <c r="C142" s="80"/>
    </row>
    <row r="143" spans="3:3" ht="14.25" x14ac:dyDescent="0.2">
      <c r="C143" s="80"/>
    </row>
    <row r="144" spans="3:3" ht="14.25" x14ac:dyDescent="0.2">
      <c r="C144" s="80"/>
    </row>
    <row r="145" spans="3:3" ht="14.25" x14ac:dyDescent="0.2">
      <c r="C145" s="80"/>
    </row>
    <row r="146" spans="3:3" ht="14.25" x14ac:dyDescent="0.2">
      <c r="C146" s="80"/>
    </row>
    <row r="147" spans="3:3" ht="14.25" x14ac:dyDescent="0.2">
      <c r="C147" s="80"/>
    </row>
    <row r="148" spans="3:3" ht="14.25" x14ac:dyDescent="0.2">
      <c r="C148" s="80"/>
    </row>
    <row r="149" spans="3:3" ht="14.25" x14ac:dyDescent="0.2">
      <c r="C149" s="80"/>
    </row>
    <row r="150" spans="3:3" ht="14.25" x14ac:dyDescent="0.2">
      <c r="C150" s="80"/>
    </row>
    <row r="151" spans="3:3" ht="14.25" x14ac:dyDescent="0.2">
      <c r="C151" s="80"/>
    </row>
    <row r="152" spans="3:3" ht="14.25" x14ac:dyDescent="0.2">
      <c r="C152" s="80"/>
    </row>
    <row r="153" spans="3:3" ht="14.25" x14ac:dyDescent="0.2">
      <c r="C153" s="80"/>
    </row>
    <row r="154" spans="3:3" ht="14.25" x14ac:dyDescent="0.2">
      <c r="C154" s="80"/>
    </row>
    <row r="155" spans="3:3" ht="14.25" x14ac:dyDescent="0.2">
      <c r="C155" s="80"/>
    </row>
    <row r="156" spans="3:3" ht="14.25" x14ac:dyDescent="0.2">
      <c r="C156" s="80"/>
    </row>
    <row r="157" spans="3:3" ht="14.25" x14ac:dyDescent="0.2">
      <c r="C157" s="80"/>
    </row>
    <row r="158" spans="3:3" ht="14.25" x14ac:dyDescent="0.2">
      <c r="C158" s="80"/>
    </row>
    <row r="159" spans="3:3" ht="14.25" x14ac:dyDescent="0.2">
      <c r="C159" s="80"/>
    </row>
    <row r="160" spans="3:3" ht="14.25" x14ac:dyDescent="0.2">
      <c r="C160" s="80"/>
    </row>
    <row r="161" spans="3:3" ht="14.25" x14ac:dyDescent="0.2">
      <c r="C161" s="80"/>
    </row>
    <row r="162" spans="3:3" ht="14.25" x14ac:dyDescent="0.2">
      <c r="C162" s="80"/>
    </row>
    <row r="163" spans="3:3" ht="14.25" x14ac:dyDescent="0.2">
      <c r="C163" s="80"/>
    </row>
    <row r="164" spans="3:3" ht="14.25" x14ac:dyDescent="0.2">
      <c r="C164" s="80"/>
    </row>
    <row r="165" spans="3:3" ht="14.25" x14ac:dyDescent="0.2">
      <c r="C165" s="80"/>
    </row>
    <row r="166" spans="3:3" ht="14.25" x14ac:dyDescent="0.2">
      <c r="C166" s="80"/>
    </row>
    <row r="167" spans="3:3" ht="14.25" x14ac:dyDescent="0.2">
      <c r="C167" s="80"/>
    </row>
    <row r="168" spans="3:3" ht="14.25" x14ac:dyDescent="0.2">
      <c r="C168" s="80"/>
    </row>
    <row r="169" spans="3:3" ht="14.25" x14ac:dyDescent="0.2">
      <c r="C169" s="80"/>
    </row>
    <row r="170" spans="3:3" ht="14.25" x14ac:dyDescent="0.2">
      <c r="C170" s="80"/>
    </row>
    <row r="171" spans="3:3" ht="14.25" x14ac:dyDescent="0.2">
      <c r="C171" s="80"/>
    </row>
    <row r="172" spans="3:3" ht="14.25" x14ac:dyDescent="0.2">
      <c r="C172" s="80"/>
    </row>
    <row r="173" spans="3:3" ht="14.25" x14ac:dyDescent="0.2">
      <c r="C173" s="80"/>
    </row>
    <row r="174" spans="3:3" ht="14.25" x14ac:dyDescent="0.2">
      <c r="C174" s="80"/>
    </row>
    <row r="175" spans="3:3" ht="14.25" x14ac:dyDescent="0.2">
      <c r="C175" s="80"/>
    </row>
    <row r="176" spans="3:3" ht="14.25" x14ac:dyDescent="0.2">
      <c r="C176" s="80"/>
    </row>
    <row r="177" spans="3:3" ht="14.25" x14ac:dyDescent="0.2">
      <c r="C177" s="80"/>
    </row>
    <row r="178" spans="3:3" ht="14.25" x14ac:dyDescent="0.2">
      <c r="C178" s="80"/>
    </row>
    <row r="179" spans="3:3" ht="14.25" x14ac:dyDescent="0.2">
      <c r="C179" s="80"/>
    </row>
    <row r="180" spans="3:3" ht="14.25" x14ac:dyDescent="0.2">
      <c r="C180" s="80"/>
    </row>
    <row r="181" spans="3:3" ht="14.25" x14ac:dyDescent="0.2">
      <c r="C181" s="80"/>
    </row>
    <row r="182" spans="3:3" ht="14.25" x14ac:dyDescent="0.2">
      <c r="C182" s="80"/>
    </row>
    <row r="183" spans="3:3" ht="14.25" x14ac:dyDescent="0.2">
      <c r="C183" s="80"/>
    </row>
    <row r="184" spans="3:3" ht="14.25" x14ac:dyDescent="0.2">
      <c r="C184" s="80"/>
    </row>
    <row r="185" spans="3:3" ht="14.25" x14ac:dyDescent="0.2">
      <c r="C185" s="80"/>
    </row>
    <row r="186" spans="3:3" ht="14.25" x14ac:dyDescent="0.2">
      <c r="C186" s="80"/>
    </row>
    <row r="187" spans="3:3" ht="14.25" x14ac:dyDescent="0.2">
      <c r="C187" s="80"/>
    </row>
    <row r="188" spans="3:3" ht="14.25" x14ac:dyDescent="0.2">
      <c r="C188" s="80"/>
    </row>
    <row r="189" spans="3:3" ht="14.25" x14ac:dyDescent="0.2">
      <c r="C189" s="80"/>
    </row>
    <row r="190" spans="3:3" ht="14.25" x14ac:dyDescent="0.2">
      <c r="C190" s="80"/>
    </row>
    <row r="191" spans="3:3" ht="14.25" x14ac:dyDescent="0.2">
      <c r="C191" s="80"/>
    </row>
    <row r="192" spans="3:3" ht="14.25" x14ac:dyDescent="0.2">
      <c r="C192" s="80"/>
    </row>
    <row r="193" spans="3:3" ht="14.25" x14ac:dyDescent="0.2">
      <c r="C193" s="80"/>
    </row>
    <row r="194" spans="3:3" ht="14.25" x14ac:dyDescent="0.2">
      <c r="C194" s="80"/>
    </row>
    <row r="195" spans="3:3" ht="14.25" x14ac:dyDescent="0.2">
      <c r="C195" s="80"/>
    </row>
    <row r="196" spans="3:3" ht="14.25" x14ac:dyDescent="0.2">
      <c r="C196" s="80"/>
    </row>
    <row r="197" spans="3:3" ht="14.25" x14ac:dyDescent="0.2">
      <c r="C197" s="80"/>
    </row>
    <row r="198" spans="3:3" ht="14.25" x14ac:dyDescent="0.2">
      <c r="C198" s="80"/>
    </row>
    <row r="199" spans="3:3" ht="14.25" x14ac:dyDescent="0.2">
      <c r="C199" s="80"/>
    </row>
    <row r="200" spans="3:3" ht="14.25" x14ac:dyDescent="0.2">
      <c r="C200" s="80"/>
    </row>
    <row r="201" spans="3:3" ht="14.25" x14ac:dyDescent="0.2">
      <c r="C201" s="80"/>
    </row>
    <row r="202" spans="3:3" ht="14.25" x14ac:dyDescent="0.2">
      <c r="C202" s="80"/>
    </row>
    <row r="203" spans="3:3" ht="14.25" x14ac:dyDescent="0.2">
      <c r="C203" s="80"/>
    </row>
    <row r="204" spans="3:3" ht="14.25" x14ac:dyDescent="0.2">
      <c r="C204" s="80"/>
    </row>
    <row r="205" spans="3:3" ht="14.25" x14ac:dyDescent="0.2">
      <c r="C205" s="80"/>
    </row>
    <row r="206" spans="3:3" ht="14.25" x14ac:dyDescent="0.2">
      <c r="C206" s="80"/>
    </row>
    <row r="207" spans="3:3" ht="14.25" x14ac:dyDescent="0.2">
      <c r="C207" s="80"/>
    </row>
    <row r="208" spans="3:3" ht="14.25" x14ac:dyDescent="0.2">
      <c r="C208" s="80"/>
    </row>
    <row r="209" spans="3:3" ht="14.25" x14ac:dyDescent="0.2">
      <c r="C209" s="80"/>
    </row>
    <row r="210" spans="3:3" ht="14.25" x14ac:dyDescent="0.2">
      <c r="C210" s="80"/>
    </row>
    <row r="211" spans="3:3" ht="14.25" x14ac:dyDescent="0.2">
      <c r="C211" s="80"/>
    </row>
    <row r="212" spans="3:3" ht="14.25" x14ac:dyDescent="0.2">
      <c r="C212" s="80"/>
    </row>
    <row r="213" spans="3:3" ht="14.25" x14ac:dyDescent="0.2">
      <c r="C213" s="80"/>
    </row>
    <row r="214" spans="3:3" ht="14.25" x14ac:dyDescent="0.2">
      <c r="C214" s="80"/>
    </row>
    <row r="215" spans="3:3" ht="14.25" x14ac:dyDescent="0.2">
      <c r="C215" s="80"/>
    </row>
    <row r="216" spans="3:3" ht="14.25" x14ac:dyDescent="0.2">
      <c r="C216" s="80"/>
    </row>
    <row r="217" spans="3:3" ht="14.25" x14ac:dyDescent="0.2">
      <c r="C217" s="80"/>
    </row>
    <row r="218" spans="3:3" ht="14.25" x14ac:dyDescent="0.2">
      <c r="C218" s="80"/>
    </row>
    <row r="219" spans="3:3" ht="14.25" x14ac:dyDescent="0.2">
      <c r="C219" s="80"/>
    </row>
    <row r="220" spans="3:3" ht="14.25" x14ac:dyDescent="0.2">
      <c r="C220" s="80"/>
    </row>
    <row r="221" spans="3:3" ht="14.25" x14ac:dyDescent="0.2">
      <c r="C221" s="80"/>
    </row>
    <row r="222" spans="3:3" ht="14.25" x14ac:dyDescent="0.2">
      <c r="C222" s="80"/>
    </row>
    <row r="223" spans="3:3" ht="14.25" x14ac:dyDescent="0.2">
      <c r="C223" s="80"/>
    </row>
    <row r="224" spans="3:3" ht="14.25" x14ac:dyDescent="0.2">
      <c r="C224" s="80"/>
    </row>
    <row r="225" spans="3:3" ht="14.25" x14ac:dyDescent="0.2">
      <c r="C225" s="80"/>
    </row>
    <row r="226" spans="3:3" ht="14.25" x14ac:dyDescent="0.2">
      <c r="C226" s="80"/>
    </row>
    <row r="227" spans="3:3" ht="14.25" x14ac:dyDescent="0.2">
      <c r="C227" s="80"/>
    </row>
    <row r="228" spans="3:3" ht="14.25" x14ac:dyDescent="0.2">
      <c r="C228" s="80"/>
    </row>
    <row r="229" spans="3:3" ht="14.25" x14ac:dyDescent="0.2">
      <c r="C229" s="80"/>
    </row>
    <row r="230" spans="3:3" ht="14.25" x14ac:dyDescent="0.2">
      <c r="C230" s="80"/>
    </row>
    <row r="231" spans="3:3" ht="14.25" x14ac:dyDescent="0.2">
      <c r="C231" s="80"/>
    </row>
    <row r="232" spans="3:3" ht="14.25" x14ac:dyDescent="0.2">
      <c r="C232" s="80"/>
    </row>
    <row r="233" spans="3:3" ht="14.25" x14ac:dyDescent="0.2">
      <c r="C233" s="80"/>
    </row>
    <row r="234" spans="3:3" ht="14.25" x14ac:dyDescent="0.2">
      <c r="C234" s="80"/>
    </row>
    <row r="235" spans="3:3" ht="14.25" x14ac:dyDescent="0.2">
      <c r="C235" s="80"/>
    </row>
    <row r="236" spans="3:3" ht="14.25" x14ac:dyDescent="0.2">
      <c r="C236" s="80"/>
    </row>
  </sheetData>
  <sheetProtection password="D6E7" sheet="1"/>
  <mergeCells count="23">
    <mergeCell ref="A7:G7"/>
    <mergeCell ref="A2:B2"/>
    <mergeCell ref="A5:E5"/>
    <mergeCell ref="A4:G4"/>
    <mergeCell ref="A6:G6"/>
    <mergeCell ref="C9:E9"/>
    <mergeCell ref="C16:D16"/>
    <mergeCell ref="C17:D17"/>
    <mergeCell ref="C24:D24"/>
    <mergeCell ref="C19:D19"/>
    <mergeCell ref="C20:D20"/>
    <mergeCell ref="C18:D18"/>
    <mergeCell ref="G27:G28"/>
    <mergeCell ref="B27:B28"/>
    <mergeCell ref="A27:A28"/>
    <mergeCell ref="A13:G13"/>
    <mergeCell ref="C27:D28"/>
    <mergeCell ref="E27:E28"/>
    <mergeCell ref="C21:D21"/>
    <mergeCell ref="C22:D22"/>
    <mergeCell ref="C23:D23"/>
    <mergeCell ref="C15:D15"/>
    <mergeCell ref="C14:D14"/>
  </mergeCells>
  <phoneticPr fontId="0" type="noConversion"/>
  <pageMargins left="0.74803149606299213" right="0.39370078740157483" top="0.39370078740157483" bottom="0.39370078740157483" header="0" footer="0"/>
  <pageSetup paperSize="9" orientation="portrait" horizontalDpi="300" verticalDpi="300" r:id="rId1"/>
  <headerFooter alignWithMargins="0"/>
  <ignoredErrors>
    <ignoredError sqref="B31:D51 A31:A39 A41:A51" unlocked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5</vt:i4>
      </vt:variant>
    </vt:vector>
  </HeadingPairs>
  <TitlesOfParts>
    <vt:vector size="31" baseType="lpstr">
      <vt:lpstr>Hoja1</vt:lpstr>
      <vt:lpstr>PPTO</vt:lpstr>
      <vt:lpstr>OFERTA_IN.</vt:lpstr>
      <vt:lpstr>Manif.</vt:lpstr>
      <vt:lpstr>L_1</vt:lpstr>
      <vt:lpstr>L_2</vt:lpstr>
      <vt:lpstr>L_3</vt:lpstr>
      <vt:lpstr>L_4</vt:lpstr>
      <vt:lpstr>L_5</vt:lpstr>
      <vt:lpstr>L_6</vt:lpstr>
      <vt:lpstr>L_7</vt:lpstr>
      <vt:lpstr>L_8</vt:lpstr>
      <vt:lpstr>L_9</vt:lpstr>
      <vt:lpstr>L_10</vt:lpstr>
      <vt:lpstr>L_11</vt:lpstr>
      <vt:lpstr>L_12</vt:lpstr>
      <vt:lpstr>L_13</vt:lpstr>
      <vt:lpstr>L_14</vt:lpstr>
      <vt:lpstr>L_15</vt:lpstr>
      <vt:lpstr>L_16</vt:lpstr>
      <vt:lpstr>L_17</vt:lpstr>
      <vt:lpstr>L_18</vt:lpstr>
      <vt:lpstr>L_19</vt:lpstr>
      <vt:lpstr>L_20</vt:lpstr>
      <vt:lpstr>L_21</vt:lpstr>
      <vt:lpstr>Hoja2</vt:lpstr>
      <vt:lpstr>PPTO!_Hlk275506113</vt:lpstr>
      <vt:lpstr>L_1!Área_de_impresión</vt:lpstr>
      <vt:lpstr>L_6!Área_de_impresión</vt:lpstr>
      <vt:lpstr>Manif.!Área_de_impresión</vt:lpstr>
      <vt:lpstr>OFERTA_IN.!Área_de_impresión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Lances hasta 10 oferentes</dc:title>
  <dc:creator>pablopezb</dc:creator>
  <cp:lastModifiedBy>Paula Andrea Zapata Villa</cp:lastModifiedBy>
  <cp:lastPrinted>2018-05-22T18:52:48Z</cp:lastPrinted>
  <dcterms:created xsi:type="dcterms:W3CDTF">2008-02-20T23:01:08Z</dcterms:created>
  <dcterms:modified xsi:type="dcterms:W3CDTF">2019-03-06T13:52:58Z</dcterms:modified>
</cp:coreProperties>
</file>