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zapata\Documents\Documentos\2018\Documents (2)\2018\CONTRATACION\Cont. 4945 OC  32810 Sumimas SAS\"/>
    </mc:Choice>
  </mc:AlternateContent>
  <bookViews>
    <workbookView xWindow="0" yWindow="0" windowWidth="24000" windowHeight="9630" tabRatio="932"/>
  </bookViews>
  <sheets>
    <sheet name="PC ESCRITORIO" sheetId="2" r:id="rId1"/>
    <sheet name="ESCANER" sheetId="3" r:id="rId2"/>
    <sheet name="IMPRESORAS POR" sheetId="4" r:id="rId3"/>
    <sheet name="IMPRESORAS MULT" sheetId="5" r:id="rId4"/>
    <sheet name="VIDEOPROYECTORES" sheetId="7" r:id="rId5"/>
    <sheet name="PORTATILES" sheetId="8" r:id="rId6"/>
    <sheet name="TABLETAS" sheetId="9" r:id="rId7"/>
    <sheet name="AFECTACION CDP" sheetId="6" r:id="rId8"/>
  </sheets>
  <definedNames>
    <definedName name="_xlnm.Print_Area" localSheetId="1">ESCANER!$A$1:$I$26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3" l="1"/>
  <c r="D20" i="3"/>
  <c r="I19" i="3"/>
  <c r="B19" i="3"/>
  <c r="D14" i="3"/>
  <c r="I13" i="3"/>
  <c r="I14" i="3" s="1"/>
  <c r="B13" i="3"/>
  <c r="C11" i="6"/>
  <c r="I11" i="6"/>
  <c r="M11" i="6"/>
  <c r="N10" i="6"/>
  <c r="N11" i="6" s="1"/>
  <c r="C10" i="6"/>
  <c r="D10" i="6"/>
  <c r="D11" i="6" s="1"/>
  <c r="E10" i="6"/>
  <c r="E11" i="6" s="1"/>
  <c r="F10" i="6"/>
  <c r="F11" i="6" s="1"/>
  <c r="G10" i="6"/>
  <c r="G11" i="6" s="1"/>
  <c r="H10" i="6"/>
  <c r="H11" i="6" s="1"/>
  <c r="I10" i="6"/>
  <c r="J10" i="6"/>
  <c r="J11" i="6" s="1"/>
  <c r="K10" i="6"/>
  <c r="K11" i="6" s="1"/>
  <c r="L10" i="6"/>
  <c r="L11" i="6" s="1"/>
  <c r="M10" i="6"/>
  <c r="B10" i="6"/>
  <c r="B11" i="6" s="1"/>
  <c r="D3" i="9"/>
  <c r="I2" i="9"/>
  <c r="B2" i="9"/>
  <c r="D9" i="8"/>
  <c r="I8" i="8"/>
  <c r="I7" i="8"/>
  <c r="I6" i="8"/>
  <c r="I5" i="8"/>
  <c r="I4" i="8"/>
  <c r="I3" i="8"/>
  <c r="I2" i="8"/>
  <c r="B2" i="8"/>
  <c r="D7" i="7"/>
  <c r="I6" i="7"/>
  <c r="I5" i="7"/>
  <c r="I4" i="7"/>
  <c r="I3" i="7"/>
  <c r="I2" i="7"/>
  <c r="B2" i="7"/>
  <c r="I9" i="8" l="1"/>
  <c r="I7" i="7"/>
  <c r="B2" i="5"/>
  <c r="D3" i="5" l="1"/>
  <c r="I2" i="5"/>
  <c r="B2" i="4"/>
  <c r="D3" i="4"/>
  <c r="I2" i="4"/>
  <c r="B2" i="3"/>
  <c r="D7" i="3"/>
  <c r="I6" i="3"/>
  <c r="I5" i="3"/>
  <c r="I4" i="3"/>
  <c r="I3" i="3"/>
  <c r="I2" i="3"/>
  <c r="I9" i="2"/>
  <c r="I3" i="5" l="1"/>
  <c r="I3" i="4"/>
  <c r="I7" i="3"/>
  <c r="I10" i="2" l="1"/>
  <c r="I11" i="2"/>
  <c r="I12" i="2"/>
  <c r="I13" i="2"/>
  <c r="I14" i="2"/>
  <c r="I15" i="2"/>
  <c r="D16" i="2"/>
  <c r="B2" i="2"/>
  <c r="I7" i="2" l="1"/>
  <c r="I8" i="2"/>
  <c r="I6" i="2"/>
  <c r="I5" i="2"/>
  <c r="I4" i="2"/>
  <c r="I3" i="2"/>
  <c r="I2" i="2"/>
  <c r="I16" i="2" s="1"/>
</calcChain>
</file>

<file path=xl/sharedStrings.xml><?xml version="1.0" encoding="utf-8"?>
<sst xmlns="http://schemas.openxmlformats.org/spreadsheetml/2006/main" count="157" uniqueCount="39">
  <si>
    <t xml:space="preserve">VALOR INDIVIDUAL </t>
  </si>
  <si>
    <t xml:space="preserve">VALOR TOTAL </t>
  </si>
  <si>
    <t>CDP</t>
  </si>
  <si>
    <t>SECRETARIA</t>
  </si>
  <si>
    <t>SALUD</t>
  </si>
  <si>
    <t>HACIENDA</t>
  </si>
  <si>
    <t>TOTAL POR SECRETARIA</t>
  </si>
  <si>
    <t>DIGER</t>
  </si>
  <si>
    <t>SOCIAL  FIC</t>
  </si>
  <si>
    <t>TOTAL</t>
  </si>
  <si>
    <t>FECHA DEL CDP</t>
  </si>
  <si>
    <t>CONVENIENCIA</t>
  </si>
  <si>
    <t>PRESUPUESTO PARTICIPATIVO</t>
  </si>
  <si>
    <t xml:space="preserve">    </t>
  </si>
  <si>
    <t>CONTROL INTERNO</t>
  </si>
  <si>
    <t xml:space="preserve">EDUCACION </t>
  </si>
  <si>
    <t xml:space="preserve">VALOR DEL CDP </t>
  </si>
  <si>
    <t>VALOR A AFECTAR DEL CDP</t>
  </si>
  <si>
    <t>INFRAESTRUCTURA</t>
  </si>
  <si>
    <t>PLANEACION PPT</t>
  </si>
  <si>
    <t xml:space="preserve">SOCIAL CALIDAD </t>
  </si>
  <si>
    <t xml:space="preserve">PLANEACION ESTRATIFICACION </t>
  </si>
  <si>
    <t>BOMBREROS</t>
  </si>
  <si>
    <t xml:space="preserve">GESTION ADMINISTRATIVA </t>
  </si>
  <si>
    <t>ELEMENTO</t>
  </si>
  <si>
    <t>Portátiles</t>
  </si>
  <si>
    <t>Video proyectores</t>
  </si>
  <si>
    <t>Tabletas</t>
  </si>
  <si>
    <t>PC Escritorio</t>
  </si>
  <si>
    <t xml:space="preserve">Impresoras portátiles </t>
  </si>
  <si>
    <t>Impresoras multifuncionales</t>
  </si>
  <si>
    <t>VALOR CDP</t>
  </si>
  <si>
    <t>TOTAL AFECTADO</t>
  </si>
  <si>
    <t xml:space="preserve">AHORRO CDP </t>
  </si>
  <si>
    <t xml:space="preserve">Escaner </t>
  </si>
  <si>
    <t>SOCIAL FIC</t>
  </si>
  <si>
    <t xml:space="preserve">Impresora Portatil </t>
  </si>
  <si>
    <t xml:space="preserve">Impresora a Color </t>
  </si>
  <si>
    <t xml:space="preserve">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</si>
</sst>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002060"/>
      <name val="Arial"/>
      <family val="2"/>
    </font>
    <font>
      <b/>
      <sz val="14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10" fillId="0" borderId="0" xfId="0" applyFont="1"/>
    <xf numFmtId="164" fontId="9" fillId="0" borderId="0" xfId="0" applyNumberFormat="1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164" fontId="14" fillId="0" borderId="1" xfId="0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4" fontId="7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1"/>
  <sheetViews>
    <sheetView tabSelected="1" zoomScale="85" zoomScaleNormal="85" workbookViewId="0">
      <selection activeCell="I20" sqref="I20"/>
    </sheetView>
  </sheetViews>
  <sheetFormatPr baseColWidth="10" defaultRowHeight="15" x14ac:dyDescent="0.25"/>
  <cols>
    <col min="1" max="1" width="14.7109375" customWidth="1"/>
    <col min="2" max="2" width="19.140625" customWidth="1"/>
    <col min="3" max="3" width="20.140625" customWidth="1"/>
    <col min="4" max="4" width="16.5703125" customWidth="1"/>
    <col min="5" max="5" width="17.140625" customWidth="1"/>
    <col min="6" max="6" width="11.42578125" customWidth="1"/>
    <col min="7" max="7" width="18.28515625" style="7" customWidth="1"/>
    <col min="8" max="8" width="19.85546875" style="7" customWidth="1"/>
    <col min="9" max="9" width="21.5703125" style="7" customWidth="1"/>
  </cols>
  <sheetData>
    <row r="1" spans="1:9" s="1" customFormat="1" ht="30" x14ac:dyDescent="0.25">
      <c r="A1" s="3" t="s">
        <v>0</v>
      </c>
      <c r="B1" s="2" t="s">
        <v>1</v>
      </c>
      <c r="C1" s="2" t="s">
        <v>3</v>
      </c>
      <c r="D1" s="3" t="s">
        <v>6</v>
      </c>
      <c r="E1" s="3" t="s">
        <v>11</v>
      </c>
      <c r="F1" s="2" t="s">
        <v>2</v>
      </c>
      <c r="G1" s="2" t="s">
        <v>10</v>
      </c>
      <c r="H1" s="3" t="s">
        <v>16</v>
      </c>
      <c r="I1" s="3" t="s">
        <v>17</v>
      </c>
    </row>
    <row r="2" spans="1:9" s="16" customFormat="1" x14ac:dyDescent="0.25">
      <c r="A2" s="67">
        <v>1665131</v>
      </c>
      <c r="B2" s="67">
        <f>A2*1227</f>
        <v>2043115737</v>
      </c>
      <c r="C2" s="12" t="s">
        <v>4</v>
      </c>
      <c r="D2" s="13">
        <v>16</v>
      </c>
      <c r="E2" s="13">
        <v>3002</v>
      </c>
      <c r="F2" s="11">
        <v>2787</v>
      </c>
      <c r="G2" s="14">
        <v>43140</v>
      </c>
      <c r="H2" s="15">
        <v>60000000</v>
      </c>
      <c r="I2" s="15">
        <f>A2*D2</f>
        <v>26642096</v>
      </c>
    </row>
    <row r="3" spans="1:9" s="16" customFormat="1" x14ac:dyDescent="0.25">
      <c r="A3" s="67"/>
      <c r="B3" s="67"/>
      <c r="C3" s="12" t="s">
        <v>5</v>
      </c>
      <c r="D3" s="13">
        <v>11</v>
      </c>
      <c r="E3" s="13">
        <v>3478</v>
      </c>
      <c r="F3" s="11">
        <v>3204</v>
      </c>
      <c r="G3" s="14">
        <v>43238</v>
      </c>
      <c r="H3" s="15">
        <v>38000000</v>
      </c>
      <c r="I3" s="15">
        <f>A2*D3</f>
        <v>18316441</v>
      </c>
    </row>
    <row r="4" spans="1:9" s="16" customFormat="1" x14ac:dyDescent="0.25">
      <c r="A4" s="67"/>
      <c r="B4" s="67"/>
      <c r="C4" s="12" t="s">
        <v>7</v>
      </c>
      <c r="D4" s="13">
        <v>5</v>
      </c>
      <c r="E4" s="13">
        <v>3480</v>
      </c>
      <c r="F4" s="11">
        <v>3185</v>
      </c>
      <c r="G4" s="14">
        <v>43235</v>
      </c>
      <c r="H4" s="15">
        <v>23000000</v>
      </c>
      <c r="I4" s="15">
        <f>A2*D4</f>
        <v>8325655</v>
      </c>
    </row>
    <row r="5" spans="1:9" s="16" customFormat="1" x14ac:dyDescent="0.25">
      <c r="A5" s="67"/>
      <c r="B5" s="67"/>
      <c r="C5" s="12" t="s">
        <v>8</v>
      </c>
      <c r="D5" s="13">
        <v>23</v>
      </c>
      <c r="E5" s="13">
        <v>3414</v>
      </c>
      <c r="F5" s="11">
        <v>3114</v>
      </c>
      <c r="G5" s="14">
        <v>43222</v>
      </c>
      <c r="H5" s="15">
        <v>300000000</v>
      </c>
      <c r="I5" s="15">
        <f>A2*D5</f>
        <v>38298013</v>
      </c>
    </row>
    <row r="6" spans="1:9" s="16" customFormat="1" ht="30" x14ac:dyDescent="0.25">
      <c r="A6" s="67"/>
      <c r="B6" s="67"/>
      <c r="C6" s="17" t="s">
        <v>12</v>
      </c>
      <c r="D6" s="11">
        <v>10</v>
      </c>
      <c r="E6" s="18">
        <v>3209</v>
      </c>
      <c r="F6" s="11">
        <v>2960</v>
      </c>
      <c r="G6" s="14">
        <v>43168</v>
      </c>
      <c r="H6" s="15">
        <v>388776854</v>
      </c>
      <c r="I6" s="15">
        <f>A2*D6</f>
        <v>16651310</v>
      </c>
    </row>
    <row r="7" spans="1:9" s="16" customFormat="1" ht="30" x14ac:dyDescent="0.25">
      <c r="A7" s="67"/>
      <c r="B7" s="67"/>
      <c r="C7" s="17" t="s">
        <v>14</v>
      </c>
      <c r="D7" s="11">
        <v>1</v>
      </c>
      <c r="E7" s="18">
        <v>3488</v>
      </c>
      <c r="F7" s="11">
        <v>3195</v>
      </c>
      <c r="G7" s="14">
        <v>43237</v>
      </c>
      <c r="H7" s="15">
        <v>4096317</v>
      </c>
      <c r="I7" s="15">
        <f>A2*D7</f>
        <v>1665131</v>
      </c>
    </row>
    <row r="8" spans="1:9" s="16" customFormat="1" x14ac:dyDescent="0.25">
      <c r="A8" s="67"/>
      <c r="B8" s="67"/>
      <c r="C8" s="68" t="s">
        <v>15</v>
      </c>
      <c r="D8" s="11">
        <v>9</v>
      </c>
      <c r="E8" s="18">
        <v>3137</v>
      </c>
      <c r="F8" s="11">
        <v>2922</v>
      </c>
      <c r="G8" s="14">
        <v>43161</v>
      </c>
      <c r="H8" s="15">
        <v>50000000</v>
      </c>
      <c r="I8" s="15">
        <f>A2*D8</f>
        <v>14986179</v>
      </c>
    </row>
    <row r="9" spans="1:9" s="16" customFormat="1" x14ac:dyDescent="0.25">
      <c r="A9" s="67"/>
      <c r="B9" s="67"/>
      <c r="C9" s="69"/>
      <c r="D9" s="11">
        <v>1118</v>
      </c>
      <c r="E9" s="18">
        <v>4203</v>
      </c>
      <c r="F9" s="11">
        <v>3817</v>
      </c>
      <c r="G9" s="14">
        <v>43311</v>
      </c>
      <c r="H9" s="15">
        <v>2500000000</v>
      </c>
      <c r="I9" s="15">
        <f>A$2*D9</f>
        <v>1861616458</v>
      </c>
    </row>
    <row r="10" spans="1:9" s="16" customFormat="1" ht="30" x14ac:dyDescent="0.25">
      <c r="A10" s="67"/>
      <c r="B10" s="67"/>
      <c r="C10" s="17" t="s">
        <v>18</v>
      </c>
      <c r="D10" s="11">
        <v>14</v>
      </c>
      <c r="E10" s="18">
        <v>3466</v>
      </c>
      <c r="F10" s="11">
        <v>3152</v>
      </c>
      <c r="G10" s="14">
        <v>43229</v>
      </c>
      <c r="H10" s="15">
        <v>36200000</v>
      </c>
      <c r="I10" s="15">
        <f t="shared" ref="I10:I14" si="0">A$2*D10</f>
        <v>23311834</v>
      </c>
    </row>
    <row r="11" spans="1:9" s="16" customFormat="1" x14ac:dyDescent="0.25">
      <c r="A11" s="67"/>
      <c r="B11" s="67"/>
      <c r="C11" s="17" t="s">
        <v>19</v>
      </c>
      <c r="D11" s="11">
        <v>1</v>
      </c>
      <c r="E11" s="18">
        <v>3552</v>
      </c>
      <c r="F11" s="11">
        <v>3236</v>
      </c>
      <c r="G11" s="14">
        <v>43244</v>
      </c>
      <c r="H11" s="15">
        <v>2100000</v>
      </c>
      <c r="I11" s="15">
        <f t="shared" si="0"/>
        <v>1665131</v>
      </c>
    </row>
    <row r="12" spans="1:9" s="16" customFormat="1" x14ac:dyDescent="0.25">
      <c r="A12" s="67"/>
      <c r="B12" s="67"/>
      <c r="C12" s="17" t="s">
        <v>20</v>
      </c>
      <c r="D12" s="11">
        <v>7</v>
      </c>
      <c r="E12" s="18">
        <v>3483</v>
      </c>
      <c r="F12" s="11">
        <v>3175</v>
      </c>
      <c r="G12" s="14">
        <v>43231</v>
      </c>
      <c r="H12" s="15">
        <v>14520000</v>
      </c>
      <c r="I12" s="15">
        <f t="shared" si="0"/>
        <v>11655917</v>
      </c>
    </row>
    <row r="13" spans="1:9" s="16" customFormat="1" ht="45" x14ac:dyDescent="0.25">
      <c r="A13" s="67"/>
      <c r="B13" s="67"/>
      <c r="C13" s="17" t="s">
        <v>21</v>
      </c>
      <c r="D13" s="11">
        <v>1</v>
      </c>
      <c r="E13" s="18">
        <v>3527</v>
      </c>
      <c r="F13" s="11">
        <v>3211</v>
      </c>
      <c r="G13" s="14">
        <v>43241</v>
      </c>
      <c r="H13" s="15">
        <v>2100000</v>
      </c>
      <c r="I13" s="15">
        <f t="shared" si="0"/>
        <v>1665131</v>
      </c>
    </row>
    <row r="14" spans="1:9" s="16" customFormat="1" x14ac:dyDescent="0.25">
      <c r="A14" s="67"/>
      <c r="B14" s="67"/>
      <c r="C14" s="17" t="s">
        <v>22</v>
      </c>
      <c r="D14" s="11">
        <v>5</v>
      </c>
      <c r="E14" s="18">
        <v>6160</v>
      </c>
      <c r="F14" s="11">
        <v>5231</v>
      </c>
      <c r="G14" s="14">
        <v>43342</v>
      </c>
      <c r="H14" s="15">
        <v>10500000</v>
      </c>
      <c r="I14" s="15">
        <f t="shared" si="0"/>
        <v>8325655</v>
      </c>
    </row>
    <row r="15" spans="1:9" s="16" customFormat="1" ht="30" x14ac:dyDescent="0.25">
      <c r="A15" s="67"/>
      <c r="B15" s="67"/>
      <c r="C15" s="17" t="s">
        <v>23</v>
      </c>
      <c r="D15" s="11">
        <v>6</v>
      </c>
      <c r="E15" s="18">
        <v>6044</v>
      </c>
      <c r="F15" s="11">
        <v>5130</v>
      </c>
      <c r="G15" s="14">
        <v>43341</v>
      </c>
      <c r="H15" s="15">
        <v>12500000</v>
      </c>
      <c r="I15" s="15">
        <f>A2*D15</f>
        <v>9990786</v>
      </c>
    </row>
    <row r="16" spans="1:9" ht="18.75" x14ac:dyDescent="0.3">
      <c r="A16" s="67"/>
      <c r="B16" s="67"/>
      <c r="C16" s="4" t="s">
        <v>9</v>
      </c>
      <c r="D16" s="4">
        <f>SUM(D2:D15)</f>
        <v>1227</v>
      </c>
      <c r="E16" s="5"/>
      <c r="F16" s="6"/>
      <c r="G16" s="8"/>
      <c r="H16" s="9"/>
      <c r="I16" s="9">
        <f>SUM(I2:I15)</f>
        <v>2043115737</v>
      </c>
    </row>
    <row r="19" spans="5:9" x14ac:dyDescent="0.25">
      <c r="G19" s="10"/>
    </row>
    <row r="20" spans="5:9" x14ac:dyDescent="0.25">
      <c r="G20" s="10" t="s">
        <v>38</v>
      </c>
      <c r="H20" s="10">
        <f>+I8+ESCANER!I5+PORTATILES!I8</f>
        <v>35425587.100000001</v>
      </c>
      <c r="I20" s="10"/>
    </row>
    <row r="21" spans="5:9" x14ac:dyDescent="0.25">
      <c r="E21" t="s">
        <v>13</v>
      </c>
      <c r="G21" s="10"/>
      <c r="H21" s="10"/>
    </row>
  </sheetData>
  <mergeCells count="3">
    <mergeCell ref="A2:A16"/>
    <mergeCell ref="B2:B16"/>
    <mergeCell ref="C8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zoomScale="85" zoomScaleNormal="85" workbookViewId="0">
      <selection activeCell="D8" sqref="D8"/>
    </sheetView>
  </sheetViews>
  <sheetFormatPr baseColWidth="10" defaultRowHeight="15" x14ac:dyDescent="0.25"/>
  <cols>
    <col min="1" max="1" width="14.7109375" customWidth="1"/>
    <col min="2" max="2" width="19.140625" customWidth="1"/>
    <col min="3" max="3" width="20.140625" customWidth="1"/>
    <col min="4" max="4" width="16.5703125" customWidth="1"/>
    <col min="5" max="5" width="17.140625" customWidth="1"/>
    <col min="7" max="7" width="18.28515625" style="7" bestFit="1" customWidth="1"/>
    <col min="8" max="8" width="19.85546875" style="7" customWidth="1"/>
    <col min="9" max="9" width="21.5703125" style="7" customWidth="1"/>
  </cols>
  <sheetData>
    <row r="1" spans="1:9" s="1" customFormat="1" ht="30" x14ac:dyDescent="0.25">
      <c r="A1" s="20" t="s">
        <v>0</v>
      </c>
      <c r="B1" s="21" t="s">
        <v>1</v>
      </c>
      <c r="C1" s="21" t="s">
        <v>3</v>
      </c>
      <c r="D1" s="20" t="s">
        <v>6</v>
      </c>
      <c r="E1" s="20" t="s">
        <v>11</v>
      </c>
      <c r="F1" s="21" t="s">
        <v>2</v>
      </c>
      <c r="G1" s="21" t="s">
        <v>10</v>
      </c>
      <c r="H1" s="20" t="s">
        <v>16</v>
      </c>
      <c r="I1" s="20" t="s">
        <v>17</v>
      </c>
    </row>
    <row r="2" spans="1:9" s="16" customFormat="1" x14ac:dyDescent="0.25">
      <c r="A2" s="74">
        <v>1498448.71</v>
      </c>
      <c r="B2" s="67">
        <f>A2*16</f>
        <v>23975179.359999999</v>
      </c>
      <c r="C2" s="12" t="s">
        <v>4</v>
      </c>
      <c r="D2" s="13">
        <v>1</v>
      </c>
      <c r="E2" s="13">
        <v>3002</v>
      </c>
      <c r="F2" s="11">
        <v>2787</v>
      </c>
      <c r="G2" s="14">
        <v>43140</v>
      </c>
      <c r="H2" s="15">
        <v>60000000</v>
      </c>
      <c r="I2" s="15">
        <f>A2*D2</f>
        <v>1498448.71</v>
      </c>
    </row>
    <row r="3" spans="1:9" s="16" customFormat="1" x14ac:dyDescent="0.25">
      <c r="A3" s="74"/>
      <c r="B3" s="67"/>
      <c r="C3" s="12" t="s">
        <v>5</v>
      </c>
      <c r="D3" s="13">
        <v>1</v>
      </c>
      <c r="E3" s="13">
        <v>3478</v>
      </c>
      <c r="F3" s="11">
        <v>3204</v>
      </c>
      <c r="G3" s="14">
        <v>43238</v>
      </c>
      <c r="H3" s="15">
        <v>38000000</v>
      </c>
      <c r="I3" s="15">
        <f>A2*D3</f>
        <v>1498448.71</v>
      </c>
    </row>
    <row r="4" spans="1:9" s="16" customFormat="1" x14ac:dyDescent="0.25">
      <c r="A4" s="74"/>
      <c r="B4" s="67"/>
      <c r="C4" s="12" t="s">
        <v>7</v>
      </c>
      <c r="D4" s="13">
        <v>1</v>
      </c>
      <c r="E4" s="13">
        <v>3480</v>
      </c>
      <c r="F4" s="11">
        <v>3185</v>
      </c>
      <c r="G4" s="14">
        <v>43235</v>
      </c>
      <c r="H4" s="15">
        <v>23000000</v>
      </c>
      <c r="I4" s="15">
        <f>A2*D4</f>
        <v>1498448.71</v>
      </c>
    </row>
    <row r="5" spans="1:9" s="16" customFormat="1" x14ac:dyDescent="0.25">
      <c r="A5" s="74"/>
      <c r="B5" s="67"/>
      <c r="C5" s="19" t="s">
        <v>15</v>
      </c>
      <c r="D5" s="11">
        <v>10</v>
      </c>
      <c r="E5" s="18">
        <v>3137</v>
      </c>
      <c r="F5" s="11">
        <v>2922</v>
      </c>
      <c r="G5" s="14">
        <v>43161</v>
      </c>
      <c r="H5" s="15">
        <v>50000000</v>
      </c>
      <c r="I5" s="15">
        <f>A2*D5</f>
        <v>14984487.1</v>
      </c>
    </row>
    <row r="6" spans="1:9" s="16" customFormat="1" ht="30" x14ac:dyDescent="0.25">
      <c r="A6" s="74"/>
      <c r="B6" s="67"/>
      <c r="C6" s="17" t="s">
        <v>18</v>
      </c>
      <c r="D6" s="11">
        <v>3</v>
      </c>
      <c r="E6" s="18">
        <v>3466</v>
      </c>
      <c r="F6" s="11">
        <v>3152</v>
      </c>
      <c r="G6" s="14">
        <v>43229</v>
      </c>
      <c r="H6" s="15">
        <v>36200000</v>
      </c>
      <c r="I6" s="15">
        <f t="shared" ref="I6" si="0">A$2*D6</f>
        <v>4495346.13</v>
      </c>
    </row>
    <row r="7" spans="1:9" ht="18.75" x14ac:dyDescent="0.3">
      <c r="A7" s="74"/>
      <c r="B7" s="67"/>
      <c r="C7" s="22" t="s">
        <v>9</v>
      </c>
      <c r="D7" s="22">
        <f>SUM(D2:D6)</f>
        <v>16</v>
      </c>
      <c r="E7" s="5"/>
      <c r="F7" s="6"/>
      <c r="G7" s="8"/>
      <c r="H7" s="9"/>
      <c r="I7" s="9">
        <f>SUM(I2:I6)</f>
        <v>23975179.359999999</v>
      </c>
    </row>
    <row r="9" spans="1:9" x14ac:dyDescent="0.25">
      <c r="A9" t="s">
        <v>34</v>
      </c>
    </row>
    <row r="10" spans="1:9" x14ac:dyDescent="0.25">
      <c r="G10" s="10"/>
    </row>
    <row r="11" spans="1:9" x14ac:dyDescent="0.25">
      <c r="G11" s="10"/>
      <c r="H11" s="10"/>
      <c r="I11" s="10"/>
    </row>
    <row r="12" spans="1:9" ht="30" x14ac:dyDescent="0.25">
      <c r="A12" s="3" t="s">
        <v>0</v>
      </c>
      <c r="B12" s="2" t="s">
        <v>1</v>
      </c>
      <c r="C12" s="2" t="s">
        <v>3</v>
      </c>
      <c r="D12" s="3" t="s">
        <v>6</v>
      </c>
      <c r="E12" s="3" t="s">
        <v>11</v>
      </c>
      <c r="F12" s="2" t="s">
        <v>2</v>
      </c>
      <c r="G12" s="2" t="s">
        <v>10</v>
      </c>
      <c r="H12" s="3" t="s">
        <v>16</v>
      </c>
      <c r="I12" s="3" t="s">
        <v>17</v>
      </c>
    </row>
    <row r="13" spans="1:9" x14ac:dyDescent="0.25">
      <c r="A13" s="70">
        <v>822297.93</v>
      </c>
      <c r="B13" s="72">
        <f>A13*33</f>
        <v>27135831.690000001</v>
      </c>
      <c r="C13" s="12" t="s">
        <v>12</v>
      </c>
      <c r="D13" s="13">
        <v>30</v>
      </c>
      <c r="E13" s="18">
        <v>3209</v>
      </c>
      <c r="F13" s="11">
        <v>2960</v>
      </c>
      <c r="G13" s="14">
        <v>43168</v>
      </c>
      <c r="H13" s="15">
        <v>388776854</v>
      </c>
      <c r="I13" s="15">
        <f>A13*D13</f>
        <v>24668937.900000002</v>
      </c>
    </row>
    <row r="14" spans="1:9" ht="18.75" x14ac:dyDescent="0.3">
      <c r="A14" s="71"/>
      <c r="B14" s="73"/>
      <c r="C14" s="4" t="s">
        <v>9</v>
      </c>
      <c r="D14" s="4">
        <f>SUM(D13:D13)</f>
        <v>30</v>
      </c>
      <c r="E14" s="5"/>
      <c r="F14" s="6"/>
      <c r="G14" s="8"/>
      <c r="H14" s="9"/>
      <c r="I14" s="66">
        <f>SUM(I13:I13)</f>
        <v>24668937.900000002</v>
      </c>
    </row>
    <row r="16" spans="1:9" x14ac:dyDescent="0.25">
      <c r="A16" t="s">
        <v>36</v>
      </c>
    </row>
    <row r="18" spans="1:9" ht="30" x14ac:dyDescent="0.25">
      <c r="A18" s="3" t="s">
        <v>0</v>
      </c>
      <c r="B18" s="2" t="s">
        <v>1</v>
      </c>
      <c r="C18" s="2" t="s">
        <v>3</v>
      </c>
      <c r="D18" s="3" t="s">
        <v>6</v>
      </c>
      <c r="E18" s="3" t="s">
        <v>11</v>
      </c>
      <c r="F18" s="2" t="s">
        <v>2</v>
      </c>
      <c r="G18" s="2" t="s">
        <v>10</v>
      </c>
      <c r="H18" s="3" t="s">
        <v>16</v>
      </c>
      <c r="I18" s="3" t="s">
        <v>17</v>
      </c>
    </row>
    <row r="19" spans="1:9" x14ac:dyDescent="0.25">
      <c r="A19" s="70">
        <v>950443.83</v>
      </c>
      <c r="B19" s="72">
        <f>A19*30</f>
        <v>28513314.899999999</v>
      </c>
      <c r="C19" s="17" t="s">
        <v>35</v>
      </c>
      <c r="D19" s="11">
        <v>33</v>
      </c>
      <c r="E19" s="13">
        <v>3414</v>
      </c>
      <c r="F19" s="11">
        <v>3114</v>
      </c>
      <c r="G19" s="14">
        <v>43222</v>
      </c>
      <c r="H19" s="15">
        <v>300000000</v>
      </c>
      <c r="I19" s="15">
        <f>A19*D19</f>
        <v>31364646.389999997</v>
      </c>
    </row>
    <row r="20" spans="1:9" ht="18.75" x14ac:dyDescent="0.3">
      <c r="A20" s="71"/>
      <c r="B20" s="73"/>
      <c r="C20" s="4" t="s">
        <v>9</v>
      </c>
      <c r="D20" s="4">
        <f>SUM(D19:D19)</f>
        <v>33</v>
      </c>
      <c r="E20" s="5"/>
      <c r="F20" s="6"/>
      <c r="G20" s="8"/>
      <c r="H20" s="9"/>
      <c r="I20" s="66">
        <f>SUM(I19:I19)</f>
        <v>31364646.389999997</v>
      </c>
    </row>
    <row r="22" spans="1:9" x14ac:dyDescent="0.25">
      <c r="A22" t="s">
        <v>37</v>
      </c>
    </row>
  </sheetData>
  <mergeCells count="6">
    <mergeCell ref="A19:A20"/>
    <mergeCell ref="B19:B20"/>
    <mergeCell ref="A2:A7"/>
    <mergeCell ref="B2:B7"/>
    <mergeCell ref="A13:A14"/>
    <mergeCell ref="B13:B1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10" sqref="C10"/>
    </sheetView>
  </sheetViews>
  <sheetFormatPr baseColWidth="10" defaultRowHeight="15" x14ac:dyDescent="0.25"/>
  <cols>
    <col min="1" max="1" width="14.7109375" customWidth="1"/>
    <col min="2" max="2" width="19.140625" customWidth="1"/>
    <col min="3" max="3" width="31.140625" customWidth="1"/>
    <col min="4" max="4" width="16.5703125" customWidth="1"/>
    <col min="5" max="5" width="17.140625" customWidth="1"/>
    <col min="7" max="7" width="18.28515625" style="7" bestFit="1" customWidth="1"/>
    <col min="8" max="8" width="19.85546875" style="7" customWidth="1"/>
    <col min="9" max="9" width="21.5703125" style="7" customWidth="1"/>
  </cols>
  <sheetData>
    <row r="1" spans="1:9" s="1" customFormat="1" ht="30" x14ac:dyDescent="0.25">
      <c r="A1" s="3" t="s">
        <v>0</v>
      </c>
      <c r="B1" s="2" t="s">
        <v>1</v>
      </c>
      <c r="C1" s="2" t="s">
        <v>3</v>
      </c>
      <c r="D1" s="3" t="s">
        <v>6</v>
      </c>
      <c r="E1" s="3" t="s">
        <v>11</v>
      </c>
      <c r="F1" s="2" t="s">
        <v>2</v>
      </c>
      <c r="G1" s="2" t="s">
        <v>10</v>
      </c>
      <c r="H1" s="3" t="s">
        <v>16</v>
      </c>
      <c r="I1" s="3" t="s">
        <v>17</v>
      </c>
    </row>
    <row r="2" spans="1:9" s="16" customFormat="1" x14ac:dyDescent="0.25">
      <c r="A2" s="70">
        <v>822297.93</v>
      </c>
      <c r="B2" s="72">
        <f>A2*33</f>
        <v>27135831.690000001</v>
      </c>
      <c r="C2" s="12" t="s">
        <v>12</v>
      </c>
      <c r="D2" s="13">
        <v>30</v>
      </c>
      <c r="E2" s="18">
        <v>3209</v>
      </c>
      <c r="F2" s="11">
        <v>2960</v>
      </c>
      <c r="G2" s="14">
        <v>43168</v>
      </c>
      <c r="H2" s="15">
        <v>388776854</v>
      </c>
      <c r="I2" s="15">
        <f>A2*D2</f>
        <v>24668937.900000002</v>
      </c>
    </row>
    <row r="3" spans="1:9" ht="18.75" x14ac:dyDescent="0.3">
      <c r="A3" s="71"/>
      <c r="B3" s="73"/>
      <c r="C3" s="4" t="s">
        <v>9</v>
      </c>
      <c r="D3" s="4">
        <f>SUM(D2:D2)</f>
        <v>30</v>
      </c>
      <c r="E3" s="5"/>
      <c r="F3" s="6"/>
      <c r="G3" s="8"/>
      <c r="H3" s="9"/>
      <c r="I3" s="66">
        <f>SUM(I2:I2)</f>
        <v>24668937.900000002</v>
      </c>
    </row>
    <row r="6" spans="1:9" x14ac:dyDescent="0.25">
      <c r="G6" s="10"/>
    </row>
    <row r="7" spans="1:9" x14ac:dyDescent="0.25">
      <c r="G7" s="10"/>
      <c r="H7" s="10"/>
      <c r="I7" s="10"/>
    </row>
  </sheetData>
  <mergeCells count="2"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85" zoomScaleNormal="85" workbookViewId="0">
      <selection sqref="A1:I4"/>
    </sheetView>
  </sheetViews>
  <sheetFormatPr baseColWidth="10" defaultRowHeight="15" x14ac:dyDescent="0.25"/>
  <cols>
    <col min="1" max="1" width="14.7109375" customWidth="1"/>
    <col min="2" max="2" width="19.140625" customWidth="1"/>
    <col min="3" max="3" width="20.140625" customWidth="1"/>
    <col min="4" max="4" width="16.5703125" customWidth="1"/>
    <col min="5" max="5" width="17.140625" customWidth="1"/>
    <col min="7" max="7" width="18.28515625" style="7" bestFit="1" customWidth="1"/>
    <col min="8" max="8" width="19.85546875" style="7" customWidth="1"/>
    <col min="9" max="9" width="21.5703125" style="7" customWidth="1"/>
  </cols>
  <sheetData>
    <row r="1" spans="1:9" s="1" customFormat="1" ht="30" x14ac:dyDescent="0.25">
      <c r="A1" s="3" t="s">
        <v>0</v>
      </c>
      <c r="B1" s="2" t="s">
        <v>1</v>
      </c>
      <c r="C1" s="2" t="s">
        <v>3</v>
      </c>
      <c r="D1" s="3" t="s">
        <v>6</v>
      </c>
      <c r="E1" s="3" t="s">
        <v>11</v>
      </c>
      <c r="F1" s="2" t="s">
        <v>2</v>
      </c>
      <c r="G1" s="2" t="s">
        <v>10</v>
      </c>
      <c r="H1" s="3" t="s">
        <v>16</v>
      </c>
      <c r="I1" s="3" t="s">
        <v>17</v>
      </c>
    </row>
    <row r="2" spans="1:9" s="16" customFormat="1" x14ac:dyDescent="0.25">
      <c r="A2" s="70">
        <v>950443.83</v>
      </c>
      <c r="B2" s="72">
        <f>A2*30</f>
        <v>28513314.899999999</v>
      </c>
      <c r="C2" s="17" t="s">
        <v>35</v>
      </c>
      <c r="D2" s="11">
        <v>33</v>
      </c>
      <c r="E2" s="13">
        <v>3414</v>
      </c>
      <c r="F2" s="11">
        <v>3114</v>
      </c>
      <c r="G2" s="14">
        <v>43222</v>
      </c>
      <c r="H2" s="15">
        <v>300000000</v>
      </c>
      <c r="I2" s="15">
        <f>A2*D2</f>
        <v>31364646.389999997</v>
      </c>
    </row>
    <row r="3" spans="1:9" ht="18.75" x14ac:dyDescent="0.3">
      <c r="A3" s="71"/>
      <c r="B3" s="73"/>
      <c r="C3" s="4" t="s">
        <v>9</v>
      </c>
      <c r="D3" s="4">
        <f>SUM(D2:D2)</f>
        <v>33</v>
      </c>
      <c r="E3" s="5"/>
      <c r="F3" s="6"/>
      <c r="G3" s="8"/>
      <c r="H3" s="9"/>
      <c r="I3" s="66">
        <f>SUM(I2:I2)</f>
        <v>31364646.389999997</v>
      </c>
    </row>
    <row r="6" spans="1:9" x14ac:dyDescent="0.25">
      <c r="G6" s="10"/>
    </row>
    <row r="7" spans="1:9" x14ac:dyDescent="0.25">
      <c r="G7" s="10"/>
      <c r="H7" s="10"/>
      <c r="I7" s="10"/>
    </row>
    <row r="8" spans="1:9" x14ac:dyDescent="0.25">
      <c r="E8" t="s">
        <v>13</v>
      </c>
      <c r="G8" s="10"/>
      <c r="H8" s="10"/>
    </row>
  </sheetData>
  <mergeCells count="2">
    <mergeCell ref="A2:A3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85" zoomScaleNormal="85" workbookViewId="0">
      <selection activeCell="C13" sqref="C13"/>
    </sheetView>
  </sheetViews>
  <sheetFormatPr baseColWidth="10" defaultRowHeight="15" x14ac:dyDescent="0.25"/>
  <cols>
    <col min="1" max="1" width="13.7109375" customWidth="1"/>
    <col min="2" max="2" width="15.42578125" customWidth="1"/>
    <col min="3" max="3" width="18.42578125" customWidth="1"/>
    <col min="4" max="5" width="15.85546875" customWidth="1"/>
    <col min="7" max="7" width="17.7109375" customWidth="1"/>
    <col min="8" max="8" width="17.140625" customWidth="1"/>
    <col min="9" max="9" width="19" customWidth="1"/>
  </cols>
  <sheetData>
    <row r="1" spans="1:9" s="1" customFormat="1" ht="45" x14ac:dyDescent="0.25">
      <c r="A1" s="42" t="s">
        <v>0</v>
      </c>
      <c r="B1" s="43" t="s">
        <v>1</v>
      </c>
      <c r="C1" s="43" t="s">
        <v>3</v>
      </c>
      <c r="D1" s="42" t="s">
        <v>6</v>
      </c>
      <c r="E1" s="42" t="s">
        <v>11</v>
      </c>
      <c r="F1" s="43" t="s">
        <v>2</v>
      </c>
      <c r="G1" s="43" t="s">
        <v>10</v>
      </c>
      <c r="H1" s="42" t="s">
        <v>16</v>
      </c>
      <c r="I1" s="42" t="s">
        <v>17</v>
      </c>
    </row>
    <row r="2" spans="1:9" x14ac:dyDescent="0.25">
      <c r="A2" s="75">
        <v>1260000</v>
      </c>
      <c r="B2" s="75">
        <f>A2*142</f>
        <v>178920000</v>
      </c>
      <c r="C2" s="44" t="s">
        <v>4</v>
      </c>
      <c r="D2" s="44">
        <v>1</v>
      </c>
      <c r="E2" s="45">
        <v>3002</v>
      </c>
      <c r="F2" s="46">
        <v>2787</v>
      </c>
      <c r="G2" s="47">
        <v>43140</v>
      </c>
      <c r="H2" s="23">
        <v>60000000</v>
      </c>
      <c r="I2" s="23">
        <f>A2*D2</f>
        <v>1260000</v>
      </c>
    </row>
    <row r="3" spans="1:9" x14ac:dyDescent="0.25">
      <c r="A3" s="75"/>
      <c r="B3" s="75"/>
      <c r="C3" s="44" t="s">
        <v>5</v>
      </c>
      <c r="D3" s="44">
        <v>1</v>
      </c>
      <c r="E3" s="45">
        <v>3478</v>
      </c>
      <c r="F3" s="46">
        <v>3204</v>
      </c>
      <c r="G3" s="47">
        <v>43238</v>
      </c>
      <c r="H3" s="23">
        <v>38000000</v>
      </c>
      <c r="I3" s="23">
        <f>A2*D3</f>
        <v>1260000</v>
      </c>
    </row>
    <row r="4" spans="1:9" x14ac:dyDescent="0.25">
      <c r="A4" s="75"/>
      <c r="B4" s="75"/>
      <c r="C4" s="44" t="s">
        <v>7</v>
      </c>
      <c r="D4" s="44">
        <v>3</v>
      </c>
      <c r="E4" s="45">
        <v>3480</v>
      </c>
      <c r="F4" s="46">
        <v>3185</v>
      </c>
      <c r="G4" s="47">
        <v>43235</v>
      </c>
      <c r="H4" s="23">
        <v>23000000</v>
      </c>
      <c r="I4" s="23">
        <f>A2*D4</f>
        <v>3780000</v>
      </c>
    </row>
    <row r="5" spans="1:9" x14ac:dyDescent="0.25">
      <c r="A5" s="75"/>
      <c r="B5" s="75"/>
      <c r="C5" s="44" t="s">
        <v>8</v>
      </c>
      <c r="D5" s="44">
        <v>52</v>
      </c>
      <c r="E5" s="45">
        <v>3414</v>
      </c>
      <c r="F5" s="46">
        <v>3114</v>
      </c>
      <c r="G5" s="47">
        <v>43222</v>
      </c>
      <c r="H5" s="23">
        <v>300000000</v>
      </c>
      <c r="I5" s="23">
        <f>A2*D5</f>
        <v>65520000</v>
      </c>
    </row>
    <row r="6" spans="1:9" ht="30" x14ac:dyDescent="0.25">
      <c r="A6" s="75"/>
      <c r="B6" s="75"/>
      <c r="C6" s="48" t="s">
        <v>12</v>
      </c>
      <c r="D6" s="49">
        <v>85</v>
      </c>
      <c r="E6" s="50">
        <v>3209</v>
      </c>
      <c r="F6" s="46">
        <v>2960</v>
      </c>
      <c r="G6" s="47">
        <v>43168</v>
      </c>
      <c r="H6" s="23">
        <v>388776854</v>
      </c>
      <c r="I6" s="23">
        <f>A2*D6</f>
        <v>107100000</v>
      </c>
    </row>
    <row r="7" spans="1:9" ht="18.75" x14ac:dyDescent="0.3">
      <c r="C7" s="51" t="s">
        <v>9</v>
      </c>
      <c r="D7" s="51">
        <f>SUM(D2:D6)</f>
        <v>142</v>
      </c>
      <c r="E7" s="52"/>
      <c r="I7" s="53">
        <f>SUM(I2:I6)</f>
        <v>178920000</v>
      </c>
    </row>
    <row r="12" spans="1:9" x14ac:dyDescent="0.25">
      <c r="E12" t="s">
        <v>13</v>
      </c>
    </row>
  </sheetData>
  <mergeCells count="2">
    <mergeCell ref="A2:A6"/>
    <mergeCell ref="B2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5" zoomScaleNormal="85" workbookViewId="0">
      <selection activeCell="D18" sqref="D18"/>
    </sheetView>
  </sheetViews>
  <sheetFormatPr baseColWidth="10" defaultRowHeight="15" x14ac:dyDescent="0.25"/>
  <cols>
    <col min="1" max="1" width="14.7109375" customWidth="1"/>
    <col min="2" max="2" width="14.5703125" customWidth="1"/>
    <col min="3" max="3" width="18.42578125" customWidth="1"/>
    <col min="4" max="4" width="16.5703125" customWidth="1"/>
    <col min="5" max="5" width="17.140625" customWidth="1"/>
    <col min="7" max="7" width="18.28515625" bestFit="1" customWidth="1"/>
    <col min="8" max="8" width="13.7109375" customWidth="1"/>
    <col min="9" max="9" width="17.7109375" bestFit="1" customWidth="1"/>
  </cols>
  <sheetData>
    <row r="1" spans="1:9" s="1" customFormat="1" ht="45" x14ac:dyDescent="0.25">
      <c r="A1" s="3" t="s">
        <v>0</v>
      </c>
      <c r="B1" s="2" t="s">
        <v>1</v>
      </c>
      <c r="C1" s="2" t="s">
        <v>3</v>
      </c>
      <c r="D1" s="3" t="s">
        <v>6</v>
      </c>
      <c r="E1" s="3" t="s">
        <v>11</v>
      </c>
      <c r="F1" s="2" t="s">
        <v>2</v>
      </c>
      <c r="G1" s="2" t="s">
        <v>10</v>
      </c>
      <c r="H1" s="3" t="s">
        <v>16</v>
      </c>
      <c r="I1" s="3" t="s">
        <v>17</v>
      </c>
    </row>
    <row r="2" spans="1:9" x14ac:dyDescent="0.25">
      <c r="A2" s="67">
        <v>1818307</v>
      </c>
      <c r="B2" s="67">
        <f>A2*176</f>
        <v>320022032</v>
      </c>
      <c r="C2" s="44" t="s">
        <v>4</v>
      </c>
      <c r="D2" s="45">
        <v>1</v>
      </c>
      <c r="E2" s="45">
        <v>3002</v>
      </c>
      <c r="F2" s="46">
        <v>2787</v>
      </c>
      <c r="G2" s="47">
        <v>43140</v>
      </c>
      <c r="H2" s="54">
        <v>60000000</v>
      </c>
      <c r="I2" s="54">
        <f>A2*D2</f>
        <v>1818307</v>
      </c>
    </row>
    <row r="3" spans="1:9" x14ac:dyDescent="0.25">
      <c r="A3" s="67"/>
      <c r="B3" s="67"/>
      <c r="C3" s="44" t="s">
        <v>5</v>
      </c>
      <c r="D3" s="45">
        <v>4</v>
      </c>
      <c r="E3" s="45">
        <v>3478</v>
      </c>
      <c r="F3" s="46">
        <v>3204</v>
      </c>
      <c r="G3" s="47">
        <v>43238</v>
      </c>
      <c r="H3" s="54">
        <v>38000000</v>
      </c>
      <c r="I3" s="54">
        <f>A2*D3</f>
        <v>7273228</v>
      </c>
    </row>
    <row r="4" spans="1:9" x14ac:dyDescent="0.25">
      <c r="A4" s="67"/>
      <c r="B4" s="67"/>
      <c r="C4" s="44" t="s">
        <v>7</v>
      </c>
      <c r="D4" s="45">
        <v>3</v>
      </c>
      <c r="E4" s="45">
        <v>3480</v>
      </c>
      <c r="F4" s="46">
        <v>3185</v>
      </c>
      <c r="G4" s="47">
        <v>43235</v>
      </c>
      <c r="H4" s="54">
        <v>23000000</v>
      </c>
      <c r="I4" s="54">
        <f>A2*D4</f>
        <v>5454921</v>
      </c>
    </row>
    <row r="5" spans="1:9" x14ac:dyDescent="0.25">
      <c r="A5" s="67"/>
      <c r="B5" s="67"/>
      <c r="C5" s="44" t="s">
        <v>8</v>
      </c>
      <c r="D5" s="45">
        <v>60</v>
      </c>
      <c r="E5" s="45">
        <v>3414</v>
      </c>
      <c r="F5" s="46">
        <v>3114</v>
      </c>
      <c r="G5" s="47">
        <v>43222</v>
      </c>
      <c r="H5" s="54">
        <v>300000000</v>
      </c>
      <c r="I5" s="54">
        <f>A2*D5</f>
        <v>109098420</v>
      </c>
    </row>
    <row r="6" spans="1:9" ht="30" x14ac:dyDescent="0.25">
      <c r="A6" s="67"/>
      <c r="B6" s="67"/>
      <c r="C6" s="48" t="s">
        <v>12</v>
      </c>
      <c r="D6" s="46">
        <v>104</v>
      </c>
      <c r="E6" s="50">
        <v>3209</v>
      </c>
      <c r="F6" s="46">
        <v>2960</v>
      </c>
      <c r="G6" s="47">
        <v>43168</v>
      </c>
      <c r="H6" s="54">
        <v>388776854</v>
      </c>
      <c r="I6" s="54">
        <f>A2*D6</f>
        <v>189103928</v>
      </c>
    </row>
    <row r="7" spans="1:9" ht="30" x14ac:dyDescent="0.25">
      <c r="A7" s="55"/>
      <c r="B7" s="55"/>
      <c r="C7" s="48" t="s">
        <v>14</v>
      </c>
      <c r="D7" s="46">
        <v>1</v>
      </c>
      <c r="E7" s="50">
        <v>3488</v>
      </c>
      <c r="F7" s="46">
        <v>3195</v>
      </c>
      <c r="G7" s="47">
        <v>43237</v>
      </c>
      <c r="H7" s="54">
        <v>4096317</v>
      </c>
      <c r="I7" s="54">
        <f>A2*D7</f>
        <v>1818307</v>
      </c>
    </row>
    <row r="8" spans="1:9" x14ac:dyDescent="0.25">
      <c r="A8" s="55"/>
      <c r="B8" s="55"/>
      <c r="C8" s="48" t="s">
        <v>15</v>
      </c>
      <c r="D8" s="46">
        <v>3</v>
      </c>
      <c r="E8" s="50">
        <v>3137</v>
      </c>
      <c r="F8" s="46">
        <v>2922</v>
      </c>
      <c r="G8" s="47">
        <v>43161</v>
      </c>
      <c r="H8" s="54">
        <v>50000000</v>
      </c>
      <c r="I8" s="54">
        <f>A2*D8</f>
        <v>5454921</v>
      </c>
    </row>
    <row r="9" spans="1:9" ht="18.75" x14ac:dyDescent="0.3">
      <c r="C9" s="56" t="s">
        <v>9</v>
      </c>
      <c r="D9" s="56">
        <f>SUM(D2:D8)</f>
        <v>176</v>
      </c>
      <c r="E9" s="52"/>
      <c r="I9" s="53">
        <f>SUM(I2:I8)</f>
        <v>320022032</v>
      </c>
    </row>
    <row r="14" spans="1:9" x14ac:dyDescent="0.25">
      <c r="E14" t="s">
        <v>13</v>
      </c>
    </row>
  </sheetData>
  <mergeCells count="2">
    <mergeCell ref="A2:A6"/>
    <mergeCell ref="B2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85" zoomScaleNormal="85" workbookViewId="0">
      <selection activeCell="D8" sqref="D8"/>
    </sheetView>
  </sheetViews>
  <sheetFormatPr baseColWidth="10" defaultRowHeight="15" x14ac:dyDescent="0.25"/>
  <cols>
    <col min="1" max="1" width="14.5703125" customWidth="1"/>
    <col min="2" max="2" width="17.140625" bestFit="1" customWidth="1"/>
    <col min="3" max="3" width="18.42578125" customWidth="1"/>
    <col min="4" max="4" width="15.5703125" customWidth="1"/>
    <col min="5" max="5" width="17.140625" customWidth="1"/>
    <col min="7" max="7" width="18.28515625" bestFit="1" customWidth="1"/>
    <col min="8" max="8" width="14.140625" customWidth="1"/>
    <col min="9" max="9" width="12.5703125" bestFit="1" customWidth="1"/>
  </cols>
  <sheetData>
    <row r="1" spans="1:9" s="1" customFormat="1" ht="45" x14ac:dyDescent="0.25">
      <c r="A1" s="57" t="s">
        <v>0</v>
      </c>
      <c r="B1" s="57" t="s">
        <v>1</v>
      </c>
      <c r="C1" s="57" t="s">
        <v>3</v>
      </c>
      <c r="D1" s="57" t="s">
        <v>6</v>
      </c>
      <c r="E1" s="57" t="s">
        <v>11</v>
      </c>
      <c r="F1" s="57" t="s">
        <v>2</v>
      </c>
      <c r="G1" s="57" t="s">
        <v>10</v>
      </c>
      <c r="H1" s="57" t="s">
        <v>16</v>
      </c>
      <c r="I1" s="57" t="s">
        <v>17</v>
      </c>
    </row>
    <row r="2" spans="1:9" x14ac:dyDescent="0.25">
      <c r="A2" s="24">
        <v>241684</v>
      </c>
      <c r="B2" s="24">
        <f>A2*2</f>
        <v>483368</v>
      </c>
      <c r="C2" s="44" t="s">
        <v>8</v>
      </c>
      <c r="D2" s="44">
        <v>2</v>
      </c>
      <c r="E2" s="58">
        <v>3414</v>
      </c>
      <c r="F2" s="59">
        <v>3114</v>
      </c>
      <c r="G2" s="60">
        <v>43222</v>
      </c>
      <c r="H2" s="23">
        <v>300000000</v>
      </c>
      <c r="I2" s="23">
        <f>A2*D2</f>
        <v>483368</v>
      </c>
    </row>
    <row r="3" spans="1:9" ht="18.75" x14ac:dyDescent="0.25">
      <c r="C3" s="61" t="s">
        <v>9</v>
      </c>
      <c r="D3" s="61">
        <f>SUM(D2:D2)</f>
        <v>2</v>
      </c>
      <c r="E3" s="52"/>
      <c r="I3" s="62">
        <v>483368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9"/>
  <sheetViews>
    <sheetView zoomScale="70" zoomScaleNormal="70" workbookViewId="0">
      <selection activeCell="A5" sqref="A5"/>
    </sheetView>
  </sheetViews>
  <sheetFormatPr baseColWidth="10" defaultRowHeight="15" x14ac:dyDescent="0.2"/>
  <cols>
    <col min="1" max="1" width="23.5703125" style="31" customWidth="1"/>
    <col min="2" max="2" width="16.7109375" style="28" customWidth="1"/>
    <col min="3" max="3" width="16.85546875" style="28" customWidth="1"/>
    <col min="4" max="4" width="17.140625" style="28" customWidth="1"/>
    <col min="5" max="5" width="19.42578125" style="28" customWidth="1"/>
    <col min="6" max="6" width="23.85546875" style="28" customWidth="1"/>
    <col min="7" max="7" width="19.5703125" style="28" customWidth="1"/>
    <col min="8" max="8" width="21.28515625" style="28" customWidth="1"/>
    <col min="9" max="9" width="29.7109375" style="28" customWidth="1"/>
    <col min="10" max="10" width="18.7109375" style="28" customWidth="1"/>
    <col min="11" max="11" width="18" style="28" customWidth="1"/>
    <col min="12" max="12" width="27" style="28" customWidth="1"/>
    <col min="13" max="13" width="20.5703125" style="28" customWidth="1"/>
    <col min="14" max="14" width="24.85546875" style="28" customWidth="1"/>
    <col min="15" max="16384" width="11.42578125" style="28"/>
  </cols>
  <sheetData>
    <row r="1" spans="1:17" s="38" customFormat="1" ht="36" x14ac:dyDescent="0.25">
      <c r="A1" s="37" t="s">
        <v>24</v>
      </c>
      <c r="B1" s="37" t="s">
        <v>4</v>
      </c>
      <c r="C1" s="37" t="s">
        <v>5</v>
      </c>
      <c r="D1" s="37" t="s">
        <v>7</v>
      </c>
      <c r="E1" s="37" t="s">
        <v>8</v>
      </c>
      <c r="F1" s="37" t="s">
        <v>12</v>
      </c>
      <c r="G1" s="37" t="s">
        <v>14</v>
      </c>
      <c r="H1" s="37" t="s">
        <v>15</v>
      </c>
      <c r="I1" s="37" t="s">
        <v>18</v>
      </c>
      <c r="J1" s="37" t="s">
        <v>19</v>
      </c>
      <c r="K1" s="37" t="s">
        <v>20</v>
      </c>
      <c r="L1" s="37" t="s">
        <v>21</v>
      </c>
      <c r="M1" s="37" t="s">
        <v>22</v>
      </c>
      <c r="N1" s="37" t="s">
        <v>23</v>
      </c>
    </row>
    <row r="2" spans="1:17" s="38" customFormat="1" ht="30" customHeight="1" x14ac:dyDescent="0.25">
      <c r="A2" s="41" t="s">
        <v>31</v>
      </c>
      <c r="B2" s="40">
        <v>60000000</v>
      </c>
      <c r="C2" s="40">
        <v>38000000</v>
      </c>
      <c r="D2" s="40">
        <v>23000000</v>
      </c>
      <c r="E2" s="40">
        <v>300000000</v>
      </c>
      <c r="F2" s="40">
        <v>388776854</v>
      </c>
      <c r="G2" s="40">
        <v>4096317</v>
      </c>
      <c r="H2" s="40">
        <v>2550000000</v>
      </c>
      <c r="I2" s="40">
        <v>36200000</v>
      </c>
      <c r="J2" s="40">
        <v>2100000</v>
      </c>
      <c r="K2" s="40">
        <v>14520000</v>
      </c>
      <c r="L2" s="40">
        <v>2100000</v>
      </c>
      <c r="M2" s="40">
        <v>10500000</v>
      </c>
      <c r="N2" s="40">
        <v>12500000</v>
      </c>
    </row>
    <row r="3" spans="1:17" ht="22.5" customHeight="1" x14ac:dyDescent="0.25">
      <c r="A3" s="35" t="s">
        <v>25</v>
      </c>
      <c r="B3" s="25">
        <v>1818307</v>
      </c>
      <c r="C3" s="26">
        <v>7273228</v>
      </c>
      <c r="D3" s="26">
        <v>5454921</v>
      </c>
      <c r="E3" s="26">
        <v>109098420</v>
      </c>
      <c r="F3" s="26">
        <v>189103928</v>
      </c>
      <c r="G3" s="26">
        <v>1818307</v>
      </c>
      <c r="H3" s="26">
        <v>5454921</v>
      </c>
      <c r="I3" s="26"/>
      <c r="J3" s="27"/>
      <c r="K3" s="27"/>
      <c r="L3" s="27"/>
      <c r="M3" s="27"/>
      <c r="N3" s="27"/>
    </row>
    <row r="4" spans="1:17" ht="36" x14ac:dyDescent="0.25">
      <c r="A4" s="36" t="s">
        <v>26</v>
      </c>
      <c r="B4" s="25">
        <v>1260000</v>
      </c>
      <c r="C4" s="25">
        <v>1260000</v>
      </c>
      <c r="D4" s="25">
        <v>3780000</v>
      </c>
      <c r="E4" s="25">
        <v>65520000</v>
      </c>
      <c r="F4" s="25">
        <v>107100000</v>
      </c>
      <c r="G4" s="25"/>
      <c r="H4" s="25"/>
      <c r="I4" s="25"/>
      <c r="J4" s="25"/>
      <c r="K4" s="25"/>
      <c r="L4" s="25"/>
      <c r="M4" s="25"/>
      <c r="N4" s="25"/>
      <c r="O4" s="29"/>
      <c r="P4" s="29"/>
      <c r="Q4" s="29"/>
    </row>
    <row r="5" spans="1:17" ht="18" x14ac:dyDescent="0.25">
      <c r="A5" s="35" t="s">
        <v>27</v>
      </c>
      <c r="B5" s="25"/>
      <c r="C5" s="25"/>
      <c r="D5" s="25"/>
      <c r="E5" s="25">
        <v>483368</v>
      </c>
      <c r="F5" s="25"/>
      <c r="G5" s="25"/>
      <c r="H5" s="25"/>
      <c r="I5" s="25"/>
      <c r="J5" s="25"/>
      <c r="K5" s="25"/>
      <c r="L5" s="25"/>
      <c r="M5" s="25"/>
      <c r="N5" s="25"/>
      <c r="O5" s="29"/>
      <c r="P5" s="29"/>
      <c r="Q5" s="29"/>
    </row>
    <row r="6" spans="1:17" ht="18" x14ac:dyDescent="0.25">
      <c r="A6" s="35" t="s">
        <v>28</v>
      </c>
      <c r="B6" s="25">
        <v>26642096</v>
      </c>
      <c r="C6" s="25">
        <v>18316441</v>
      </c>
      <c r="D6" s="25">
        <v>8325655</v>
      </c>
      <c r="E6" s="25">
        <v>38298013</v>
      </c>
      <c r="F6" s="25">
        <v>16651310</v>
      </c>
      <c r="G6" s="25">
        <v>1665131</v>
      </c>
      <c r="H6" s="25">
        <v>1876602637</v>
      </c>
      <c r="I6" s="25">
        <v>23311834</v>
      </c>
      <c r="J6" s="25">
        <v>1665131</v>
      </c>
      <c r="K6" s="25">
        <v>11655917</v>
      </c>
      <c r="L6" s="25">
        <v>1665131</v>
      </c>
      <c r="M6" s="30">
        <v>8325655</v>
      </c>
      <c r="N6" s="25">
        <v>9990786</v>
      </c>
      <c r="O6" s="29"/>
      <c r="P6" s="29"/>
      <c r="Q6" s="29"/>
    </row>
    <row r="7" spans="1:17" ht="36" x14ac:dyDescent="0.25">
      <c r="A7" s="36" t="s">
        <v>29</v>
      </c>
      <c r="B7" s="25"/>
      <c r="C7" s="25"/>
      <c r="D7" s="25"/>
      <c r="E7" s="25"/>
      <c r="F7" s="25">
        <v>24398340</v>
      </c>
      <c r="G7" s="25"/>
      <c r="H7" s="25"/>
      <c r="I7" s="25"/>
      <c r="J7" s="25"/>
      <c r="K7" s="25"/>
      <c r="L7" s="25"/>
      <c r="M7" s="25"/>
      <c r="N7" s="25"/>
      <c r="O7" s="29"/>
      <c r="P7" s="29"/>
      <c r="Q7" s="29"/>
    </row>
    <row r="8" spans="1:17" ht="51.75" customHeight="1" x14ac:dyDescent="0.25">
      <c r="A8" s="36" t="s">
        <v>30</v>
      </c>
      <c r="B8" s="25"/>
      <c r="C8" s="25"/>
      <c r="D8" s="25"/>
      <c r="E8" s="25">
        <v>31327395</v>
      </c>
      <c r="F8" s="25"/>
      <c r="G8" s="25"/>
      <c r="H8" s="25"/>
      <c r="I8" s="25"/>
      <c r="J8" s="25"/>
      <c r="K8" s="25"/>
      <c r="L8" s="25"/>
      <c r="M8" s="25"/>
      <c r="N8" s="25"/>
      <c r="O8" s="29"/>
      <c r="P8" s="29"/>
      <c r="Q8" s="29"/>
    </row>
    <row r="9" spans="1:17" ht="18" x14ac:dyDescent="0.25">
      <c r="A9" s="36" t="s">
        <v>34</v>
      </c>
      <c r="B9" s="25">
        <v>1300000</v>
      </c>
      <c r="C9" s="25">
        <v>1300000</v>
      </c>
      <c r="D9" s="25">
        <v>1300000</v>
      </c>
      <c r="E9" s="25"/>
      <c r="F9" s="25"/>
      <c r="G9" s="25"/>
      <c r="H9" s="25">
        <v>13000000</v>
      </c>
      <c r="I9" s="25">
        <v>3900000</v>
      </c>
      <c r="J9" s="25"/>
      <c r="K9" s="25"/>
      <c r="L9" s="25"/>
      <c r="M9" s="25"/>
      <c r="N9" s="25"/>
      <c r="O9" s="29"/>
      <c r="P9" s="29"/>
      <c r="Q9" s="29"/>
    </row>
    <row r="10" spans="1:17" s="33" customFormat="1" ht="41.25" customHeight="1" x14ac:dyDescent="0.25">
      <c r="A10" s="39" t="s">
        <v>32</v>
      </c>
      <c r="B10" s="34">
        <f>SUM(B3:B9)</f>
        <v>31020403</v>
      </c>
      <c r="C10" s="34">
        <f t="shared" ref="C10:M10" si="0">SUM(C3:C9)</f>
        <v>28149669</v>
      </c>
      <c r="D10" s="34">
        <f t="shared" si="0"/>
        <v>18860576</v>
      </c>
      <c r="E10" s="34">
        <f t="shared" si="0"/>
        <v>244727196</v>
      </c>
      <c r="F10" s="34">
        <f t="shared" si="0"/>
        <v>337253578</v>
      </c>
      <c r="G10" s="34">
        <f t="shared" si="0"/>
        <v>3483438</v>
      </c>
      <c r="H10" s="34">
        <f t="shared" si="0"/>
        <v>1895057558</v>
      </c>
      <c r="I10" s="34">
        <f t="shared" si="0"/>
        <v>27211834</v>
      </c>
      <c r="J10" s="34">
        <f t="shared" si="0"/>
        <v>1665131</v>
      </c>
      <c r="K10" s="34">
        <f t="shared" si="0"/>
        <v>11655917</v>
      </c>
      <c r="L10" s="34">
        <f t="shared" si="0"/>
        <v>1665131</v>
      </c>
      <c r="M10" s="34">
        <f t="shared" si="0"/>
        <v>8325655</v>
      </c>
      <c r="N10" s="34">
        <f>SUM(N3:N9)</f>
        <v>9990786</v>
      </c>
      <c r="O10" s="32"/>
      <c r="P10" s="32"/>
      <c r="Q10" s="32"/>
    </row>
    <row r="11" spans="1:17" ht="18" x14ac:dyDescent="0.25">
      <c r="A11" s="39" t="s">
        <v>33</v>
      </c>
      <c r="B11" s="63">
        <f>B2-B10</f>
        <v>28979597</v>
      </c>
      <c r="C11" s="63">
        <f t="shared" ref="C11:N11" si="1">C2-C10</f>
        <v>9850331</v>
      </c>
      <c r="D11" s="63">
        <f t="shared" si="1"/>
        <v>4139424</v>
      </c>
      <c r="E11" s="63">
        <f t="shared" si="1"/>
        <v>55272804</v>
      </c>
      <c r="F11" s="63">
        <f t="shared" si="1"/>
        <v>51523276</v>
      </c>
      <c r="G11" s="63">
        <f t="shared" si="1"/>
        <v>612879</v>
      </c>
      <c r="H11" s="63">
        <f t="shared" si="1"/>
        <v>654942442</v>
      </c>
      <c r="I11" s="63">
        <f t="shared" si="1"/>
        <v>8988166</v>
      </c>
      <c r="J11" s="63">
        <f t="shared" si="1"/>
        <v>434869</v>
      </c>
      <c r="K11" s="63">
        <f t="shared" si="1"/>
        <v>2864083</v>
      </c>
      <c r="L11" s="63">
        <f t="shared" si="1"/>
        <v>434869</v>
      </c>
      <c r="M11" s="63">
        <f t="shared" si="1"/>
        <v>2174345</v>
      </c>
      <c r="N11" s="63">
        <f t="shared" si="1"/>
        <v>2509214</v>
      </c>
      <c r="O11" s="29"/>
      <c r="P11" s="29"/>
      <c r="Q11" s="29"/>
    </row>
    <row r="12" spans="1:17" ht="15.75" x14ac:dyDescent="0.2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75" x14ac:dyDescent="0.25">
      <c r="A13" s="65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9"/>
      <c r="Q13" s="29"/>
    </row>
    <row r="14" spans="1:17" ht="15.75" x14ac:dyDescent="0.25">
      <c r="A14" s="65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9"/>
      <c r="Q14" s="29"/>
    </row>
    <row r="15" spans="1:17" ht="15.75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.75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15.75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15.75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5.75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ht="15.75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ht="15.75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ht="15.75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PC ESCRITORIO</vt:lpstr>
      <vt:lpstr>ESCANER</vt:lpstr>
      <vt:lpstr>IMPRESORAS POR</vt:lpstr>
      <vt:lpstr>IMPRESORAS MULT</vt:lpstr>
      <vt:lpstr>VIDEOPROYECTORES</vt:lpstr>
      <vt:lpstr>PORTATILES</vt:lpstr>
      <vt:lpstr>TABLETAS</vt:lpstr>
      <vt:lpstr>AFECTACION CDP</vt:lpstr>
      <vt:lpstr>ESCANER!Área_de_impresión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Paula Andrea Zapata Villa</cp:lastModifiedBy>
  <cp:lastPrinted>2018-11-07T19:14:36Z</cp:lastPrinted>
  <dcterms:created xsi:type="dcterms:W3CDTF">2018-07-19T02:04:38Z</dcterms:created>
  <dcterms:modified xsi:type="dcterms:W3CDTF">2019-08-20T19:37:18Z</dcterms:modified>
</cp:coreProperties>
</file>