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UDIA VARÓN\ALCANCE 2\"/>
    </mc:Choice>
  </mc:AlternateContent>
  <bookViews>
    <workbookView xWindow="0" yWindow="0" windowWidth="20490" windowHeight="7620" tabRatio="733"/>
  </bookViews>
  <sheets>
    <sheet name="UVR" sheetId="2" r:id="rId1"/>
    <sheet name="Total Año UIS" sheetId="4" r:id="rId2"/>
    <sheet name="regimen Total Año" sheetId="10" r:id="rId3"/>
  </sheets>
  <externalReferences>
    <externalReference r:id="rId4"/>
    <externalReference r:id="rId5"/>
    <externalReference r:id="rId6"/>
  </externalReferences>
  <definedNames>
    <definedName name="_xlnm.Print_Area" localSheetId="1">'Total Año UIS'!$A$1:$E$55</definedName>
    <definedName name="_xlnm.Print_Area" localSheetId="0">UVR!$C$1:$M$53</definedName>
    <definedName name="Print_Titles_0" localSheetId="0">UVR!$1:$6</definedName>
    <definedName name="Print_Titles_0_0" localSheetId="0">UVR!$1:$6</definedName>
    <definedName name="Print_Titles_0_0_0" localSheetId="0">UVR!$1:$6</definedName>
    <definedName name="Print_Titles_0_0_0_0" localSheetId="0">UVR!$1:$6</definedName>
    <definedName name="Print_Titles_0_0_0_0_0" localSheetId="0">UVR!$1:$6</definedName>
    <definedName name="Print_Titles_0_0_0_0_0_0" localSheetId="0">UVR!$1:$6</definedName>
    <definedName name="Print_Titles_0_0_0_0_0_0_0" localSheetId="0">UVR!$1:$6</definedName>
    <definedName name="Print_Titles_0_0_0_0_0_0_0_0" localSheetId="0">UVR!$1:$6</definedName>
    <definedName name="Print_Titles_0_0_0_0_0_0_0_0_0" localSheetId="0">UVR!$1:$6</definedName>
    <definedName name="Print_Titles_0_0_0_0_0_0_0_0_0_0" localSheetId="0">UVR!$1:$6</definedName>
    <definedName name="_xlnm.Print_Titles" localSheetId="0">UVR!$1:$6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10" l="1"/>
  <c r="F48" i="10"/>
  <c r="M52" i="2" l="1"/>
  <c r="L52" i="2"/>
  <c r="K52" i="2"/>
  <c r="J52" i="2"/>
  <c r="K51" i="2"/>
  <c r="J51" i="2"/>
  <c r="M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L51" i="2"/>
  <c r="F27" i="10"/>
  <c r="F28" i="10"/>
  <c r="F12" i="10"/>
  <c r="E31" i="4"/>
  <c r="G31" i="4" s="1"/>
  <c r="J31" i="4" s="1"/>
  <c r="E46" i="4"/>
  <c r="E23" i="4"/>
  <c r="H23" i="4" s="1"/>
  <c r="E34" i="4"/>
  <c r="I34" i="4" s="1"/>
  <c r="E42" i="4"/>
  <c r="I42" i="4" s="1"/>
  <c r="E27" i="4"/>
  <c r="E35" i="4"/>
  <c r="E41" i="4"/>
  <c r="I41" i="4" s="1"/>
  <c r="E45" i="4"/>
  <c r="E47" i="4"/>
  <c r="E28" i="4"/>
  <c r="E40" i="4"/>
  <c r="I40" i="4" s="1"/>
  <c r="I31" i="4"/>
  <c r="L13" i="2" l="1"/>
  <c r="I45" i="4"/>
  <c r="I45" i="10"/>
  <c r="H46" i="4"/>
  <c r="I46" i="10"/>
  <c r="G27" i="4"/>
  <c r="J27" i="4" s="1"/>
  <c r="I27" i="10"/>
  <c r="H35" i="4"/>
  <c r="I35" i="10"/>
  <c r="H28" i="4"/>
  <c r="I28" i="10"/>
  <c r="I47" i="4"/>
  <c r="I47" i="10"/>
  <c r="H34" i="4"/>
  <c r="I34" i="10"/>
  <c r="G47" i="4"/>
  <c r="J47" i="4" s="1"/>
  <c r="G28" i="4"/>
  <c r="J28" i="4" s="1"/>
  <c r="H47" i="4"/>
  <c r="G34" i="4"/>
  <c r="J34" i="4" s="1"/>
  <c r="H31" i="4"/>
  <c r="I28" i="4"/>
  <c r="H41" i="4"/>
  <c r="G42" i="4"/>
  <c r="J42" i="4" s="1"/>
  <c r="H42" i="4"/>
  <c r="G35" i="4"/>
  <c r="J35" i="4" s="1"/>
  <c r="H27" i="4"/>
  <c r="G41" i="4"/>
  <c r="J41" i="4" s="1"/>
  <c r="J53" i="2"/>
  <c r="K53" i="2"/>
  <c r="I35" i="4"/>
  <c r="I27" i="4"/>
  <c r="G45" i="4"/>
  <c r="J45" i="4" s="1"/>
  <c r="G40" i="4"/>
  <c r="J40" i="4" s="1"/>
  <c r="H45" i="4"/>
  <c r="I46" i="4"/>
  <c r="I23" i="4"/>
  <c r="G46" i="4"/>
  <c r="J46" i="4" s="1"/>
  <c r="G23" i="4"/>
  <c r="J23" i="4" s="1"/>
  <c r="H40" i="4"/>
  <c r="L53" i="2" l="1"/>
  <c r="E49" i="4" l="1"/>
  <c r="E48" i="4"/>
  <c r="F37" i="10"/>
  <c r="F36" i="10"/>
  <c r="F53" i="10" s="1"/>
  <c r="E47" i="10"/>
  <c r="D47" i="10"/>
  <c r="C47" i="10"/>
  <c r="B47" i="10"/>
  <c r="E46" i="10"/>
  <c r="D46" i="10"/>
  <c r="C46" i="10"/>
  <c r="B46" i="10"/>
  <c r="E45" i="10"/>
  <c r="D45" i="10"/>
  <c r="C45" i="10"/>
  <c r="B45" i="10"/>
  <c r="E43" i="10"/>
  <c r="D43" i="10"/>
  <c r="C43" i="10"/>
  <c r="B43" i="10"/>
  <c r="E42" i="10"/>
  <c r="D42" i="10"/>
  <c r="C42" i="10"/>
  <c r="B42" i="10"/>
  <c r="E41" i="10"/>
  <c r="D41" i="10"/>
  <c r="C41" i="10"/>
  <c r="B41" i="10"/>
  <c r="E40" i="10"/>
  <c r="D40" i="10"/>
  <c r="C40" i="10"/>
  <c r="B40" i="10"/>
  <c r="E39" i="10"/>
  <c r="D39" i="10"/>
  <c r="C39" i="10"/>
  <c r="B39" i="10"/>
  <c r="E38" i="10"/>
  <c r="D38" i="10"/>
  <c r="C38" i="10"/>
  <c r="B38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31" i="10"/>
  <c r="D31" i="10"/>
  <c r="C31" i="10"/>
  <c r="B31" i="10"/>
  <c r="E30" i="10"/>
  <c r="D30" i="10"/>
  <c r="C30" i="10"/>
  <c r="B30" i="10"/>
  <c r="E29" i="10"/>
  <c r="D29" i="10"/>
  <c r="C29" i="10"/>
  <c r="B29" i="10"/>
  <c r="E26" i="10"/>
  <c r="D26" i="10"/>
  <c r="C26" i="10"/>
  <c r="B26" i="10"/>
  <c r="E25" i="10"/>
  <c r="D25" i="10"/>
  <c r="C25" i="10"/>
  <c r="B25" i="10"/>
  <c r="F25" i="10" s="1"/>
  <c r="E24" i="10"/>
  <c r="D24" i="10"/>
  <c r="C24" i="10"/>
  <c r="B24" i="10"/>
  <c r="E23" i="10"/>
  <c r="D23" i="10"/>
  <c r="C23" i="10"/>
  <c r="B23" i="10"/>
  <c r="E22" i="10"/>
  <c r="D22" i="10"/>
  <c r="C22" i="10"/>
  <c r="B22" i="10"/>
  <c r="F22" i="10" s="1"/>
  <c r="E21" i="10"/>
  <c r="D21" i="10"/>
  <c r="C21" i="10"/>
  <c r="B21" i="10"/>
  <c r="E20" i="10"/>
  <c r="D20" i="10"/>
  <c r="C20" i="10"/>
  <c r="B20" i="10"/>
  <c r="E19" i="10"/>
  <c r="D19" i="10"/>
  <c r="C19" i="10"/>
  <c r="B19" i="10"/>
  <c r="F19" i="10" s="1"/>
  <c r="E18" i="10"/>
  <c r="D18" i="10"/>
  <c r="C18" i="10"/>
  <c r="B18" i="10"/>
  <c r="E17" i="10"/>
  <c r="D17" i="10"/>
  <c r="C17" i="10"/>
  <c r="B17" i="10"/>
  <c r="E16" i="10"/>
  <c r="D16" i="10"/>
  <c r="C16" i="10"/>
  <c r="B16" i="10"/>
  <c r="F16" i="10" s="1"/>
  <c r="E15" i="10"/>
  <c r="D15" i="10"/>
  <c r="C15" i="10"/>
  <c r="B15" i="10"/>
  <c r="E14" i="10"/>
  <c r="D14" i="10"/>
  <c r="C14" i="10"/>
  <c r="B14" i="10"/>
  <c r="E13" i="10"/>
  <c r="D13" i="10"/>
  <c r="C13" i="10"/>
  <c r="B13" i="10"/>
  <c r="F13" i="10" s="1"/>
  <c r="E11" i="10"/>
  <c r="D11" i="10"/>
  <c r="C11" i="10"/>
  <c r="B11" i="10"/>
  <c r="E10" i="10"/>
  <c r="D10" i="10"/>
  <c r="C10" i="10"/>
  <c r="B10" i="10"/>
  <c r="E9" i="10"/>
  <c r="D9" i="10"/>
  <c r="C9" i="10"/>
  <c r="B9" i="10"/>
  <c r="E8" i="10"/>
  <c r="D8" i="10"/>
  <c r="C8" i="10"/>
  <c r="B8" i="10"/>
  <c r="E7" i="10"/>
  <c r="D7" i="10"/>
  <c r="C7" i="10"/>
  <c r="B7" i="10"/>
  <c r="E6" i="10"/>
  <c r="D6" i="10"/>
  <c r="C6" i="10"/>
  <c r="B6" i="10"/>
  <c r="E5" i="10"/>
  <c r="D5" i="10"/>
  <c r="C5" i="10"/>
  <c r="B5" i="10"/>
  <c r="D43" i="4"/>
  <c r="C43" i="4"/>
  <c r="B43" i="4"/>
  <c r="D39" i="4"/>
  <c r="C39" i="4"/>
  <c r="B39" i="4"/>
  <c r="D38" i="4"/>
  <c r="C38" i="4"/>
  <c r="B38" i="4"/>
  <c r="D37" i="4"/>
  <c r="C37" i="4"/>
  <c r="B37" i="4"/>
  <c r="D36" i="4"/>
  <c r="C36" i="4"/>
  <c r="D33" i="4"/>
  <c r="C33" i="4"/>
  <c r="B33" i="4"/>
  <c r="D32" i="4"/>
  <c r="C32" i="4"/>
  <c r="B32" i="4"/>
  <c r="D30" i="4"/>
  <c r="C30" i="4"/>
  <c r="B30" i="4"/>
  <c r="D29" i="4"/>
  <c r="C29" i="4"/>
  <c r="B29" i="4"/>
  <c r="D26" i="4"/>
  <c r="C26" i="4"/>
  <c r="B26" i="4"/>
  <c r="D25" i="4"/>
  <c r="C25" i="4"/>
  <c r="B25" i="4"/>
  <c r="D24" i="4"/>
  <c r="C24" i="4"/>
  <c r="B24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B5" i="4"/>
  <c r="C5" i="4"/>
  <c r="D5" i="4"/>
  <c r="E5" i="4" l="1"/>
  <c r="E7" i="4"/>
  <c r="F7" i="10"/>
  <c r="F10" i="10"/>
  <c r="F31" i="10"/>
  <c r="I31" i="10" s="1"/>
  <c r="F39" i="10"/>
  <c r="F42" i="10"/>
  <c r="I42" i="10" s="1"/>
  <c r="E6" i="4"/>
  <c r="E8" i="4"/>
  <c r="G8" i="4" s="1"/>
  <c r="E10" i="4"/>
  <c r="E12" i="4"/>
  <c r="I12" i="4" s="1"/>
  <c r="E14" i="4"/>
  <c r="I14" i="4" s="1"/>
  <c r="E16" i="4"/>
  <c r="I16" i="4" s="1"/>
  <c r="G16" i="4"/>
  <c r="E18" i="4"/>
  <c r="I18" i="4" s="1"/>
  <c r="E20" i="4"/>
  <c r="H20" i="4" s="1"/>
  <c r="E22" i="4"/>
  <c r="G22" i="4" s="1"/>
  <c r="E24" i="4"/>
  <c r="I24" i="4" s="1"/>
  <c r="E26" i="4"/>
  <c r="H26" i="4" s="1"/>
  <c r="E30" i="4"/>
  <c r="H30" i="4" s="1"/>
  <c r="E32" i="4"/>
  <c r="I32" i="4" s="1"/>
  <c r="B36" i="4"/>
  <c r="E38" i="4"/>
  <c r="G38" i="4" s="1"/>
  <c r="F5" i="10"/>
  <c r="I5" i="10" s="1"/>
  <c r="F8" i="10"/>
  <c r="F11" i="10"/>
  <c r="F14" i="10"/>
  <c r="F17" i="10"/>
  <c r="F20" i="10"/>
  <c r="F23" i="10"/>
  <c r="I23" i="10" s="1"/>
  <c r="F26" i="10"/>
  <c r="F29" i="10"/>
  <c r="F32" i="10"/>
  <c r="F40" i="10"/>
  <c r="I40" i="10" s="1"/>
  <c r="F43" i="10"/>
  <c r="I5" i="4"/>
  <c r="G7" i="4"/>
  <c r="I7" i="10"/>
  <c r="B55" i="4"/>
  <c r="E9" i="4"/>
  <c r="H9" i="4" s="1"/>
  <c r="E11" i="4"/>
  <c r="H11" i="4" s="1"/>
  <c r="E13" i="4"/>
  <c r="G13" i="4" s="1"/>
  <c r="E15" i="4"/>
  <c r="H15" i="4" s="1"/>
  <c r="E17" i="4"/>
  <c r="H17" i="4" s="1"/>
  <c r="E19" i="4"/>
  <c r="G19" i="4" s="1"/>
  <c r="B54" i="4"/>
  <c r="E21" i="4"/>
  <c r="E54" i="4" s="1"/>
  <c r="E25" i="4"/>
  <c r="H25" i="4" s="1"/>
  <c r="B52" i="4"/>
  <c r="E29" i="4"/>
  <c r="H29" i="4" s="1"/>
  <c r="E33" i="4"/>
  <c r="I33" i="4" s="1"/>
  <c r="E37" i="4"/>
  <c r="G37" i="4" s="1"/>
  <c r="E39" i="4"/>
  <c r="I39" i="4" s="1"/>
  <c r="E43" i="4"/>
  <c r="I43" i="4" s="1"/>
  <c r="H18" i="4"/>
  <c r="C53" i="4"/>
  <c r="H5" i="4"/>
  <c r="H7" i="4"/>
  <c r="C55" i="4"/>
  <c r="C54" i="4"/>
  <c r="C52" i="4"/>
  <c r="F6" i="10"/>
  <c r="F9" i="10"/>
  <c r="F55" i="10" s="1"/>
  <c r="F15" i="10"/>
  <c r="F18" i="10"/>
  <c r="F21" i="10"/>
  <c r="F24" i="10"/>
  <c r="F30" i="10"/>
  <c r="F33" i="10"/>
  <c r="F38" i="10"/>
  <c r="F41" i="10"/>
  <c r="I41" i="10" s="1"/>
  <c r="I48" i="10"/>
  <c r="H48" i="4"/>
  <c r="G48" i="4"/>
  <c r="I48" i="4"/>
  <c r="H6" i="4"/>
  <c r="I6" i="4"/>
  <c r="D53" i="4"/>
  <c r="G5" i="4"/>
  <c r="I7" i="4"/>
  <c r="D55" i="4"/>
  <c r="I9" i="4"/>
  <c r="D54" i="4"/>
  <c r="D52" i="4"/>
  <c r="I49" i="10"/>
  <c r="H49" i="4"/>
  <c r="G49" i="4"/>
  <c r="I49" i="4"/>
  <c r="G17" i="4" l="1"/>
  <c r="H33" i="4"/>
  <c r="I13" i="4"/>
  <c r="H37" i="4"/>
  <c r="I14" i="10"/>
  <c r="H19" i="4"/>
  <c r="H22" i="4"/>
  <c r="I19" i="10"/>
  <c r="G29" i="4"/>
  <c r="I20" i="10"/>
  <c r="I18" i="10"/>
  <c r="I19" i="4"/>
  <c r="J19" i="4" s="1"/>
  <c r="I17" i="4"/>
  <c r="J17" i="4" s="1"/>
  <c r="I39" i="10"/>
  <c r="I30" i="4"/>
  <c r="G11" i="4"/>
  <c r="G14" i="4"/>
  <c r="J7" i="4"/>
  <c r="H43" i="4"/>
  <c r="H38" i="4"/>
  <c r="I26" i="10"/>
  <c r="I26" i="4"/>
  <c r="H32" i="4"/>
  <c r="H39" i="4"/>
  <c r="J39" i="4" s="1"/>
  <c r="I20" i="4"/>
  <c r="G25" i="4"/>
  <c r="H16" i="4"/>
  <c r="J16" i="4" s="1"/>
  <c r="G26" i="4"/>
  <c r="I38" i="10"/>
  <c r="I33" i="10"/>
  <c r="I25" i="4"/>
  <c r="I30" i="10"/>
  <c r="H54" i="4"/>
  <c r="G39" i="4"/>
  <c r="I25" i="10"/>
  <c r="G30" i="4"/>
  <c r="G20" i="4"/>
  <c r="J20" i="4" s="1"/>
  <c r="I38" i="4"/>
  <c r="G10" i="4"/>
  <c r="I10" i="10"/>
  <c r="I15" i="4"/>
  <c r="J5" i="4"/>
  <c r="I24" i="10"/>
  <c r="H21" i="4"/>
  <c r="I10" i="4"/>
  <c r="G21" i="4"/>
  <c r="G15" i="4"/>
  <c r="J15" i="4" s="1"/>
  <c r="I22" i="4"/>
  <c r="I29" i="10"/>
  <c r="F52" i="10"/>
  <c r="G32" i="4"/>
  <c r="G24" i="4"/>
  <c r="H12" i="4"/>
  <c r="I12" i="10"/>
  <c r="I22" i="10"/>
  <c r="J49" i="4"/>
  <c r="I54" i="4"/>
  <c r="I15" i="10"/>
  <c r="H13" i="4"/>
  <c r="I13" i="10"/>
  <c r="I43" i="10"/>
  <c r="H8" i="4"/>
  <c r="I8" i="10"/>
  <c r="I8" i="4"/>
  <c r="I21" i="4"/>
  <c r="G54" i="4"/>
  <c r="H10" i="4"/>
  <c r="I37" i="4"/>
  <c r="J37" i="4" s="1"/>
  <c r="I37" i="10"/>
  <c r="I11" i="4"/>
  <c r="J11" i="4" s="1"/>
  <c r="I11" i="10"/>
  <c r="I17" i="10"/>
  <c r="E36" i="4"/>
  <c r="B53" i="4"/>
  <c r="J26" i="4"/>
  <c r="G6" i="4"/>
  <c r="J6" i="4" s="1"/>
  <c r="I6" i="10"/>
  <c r="H24" i="4"/>
  <c r="I21" i="10"/>
  <c r="F54" i="10"/>
  <c r="I54" i="10" s="1"/>
  <c r="I29" i="4"/>
  <c r="J29" i="4" s="1"/>
  <c r="E52" i="4"/>
  <c r="G52" i="4" s="1"/>
  <c r="J48" i="4"/>
  <c r="G43" i="4"/>
  <c r="J43" i="4" s="1"/>
  <c r="G33" i="4"/>
  <c r="J33" i="4" s="1"/>
  <c r="G9" i="4"/>
  <c r="J9" i="4" s="1"/>
  <c r="I9" i="10"/>
  <c r="E55" i="4"/>
  <c r="I16" i="10"/>
  <c r="I32" i="10"/>
  <c r="G18" i="4"/>
  <c r="J18" i="4" s="1"/>
  <c r="G12" i="4"/>
  <c r="J12" i="4" s="1"/>
  <c r="H14" i="4"/>
  <c r="J14" i="4" s="1"/>
  <c r="J13" i="4" l="1"/>
  <c r="J30" i="4"/>
  <c r="H52" i="4"/>
  <c r="J22" i="4"/>
  <c r="J8" i="4"/>
  <c r="J25" i="4"/>
  <c r="J38" i="4"/>
  <c r="I52" i="4"/>
  <c r="J32" i="4"/>
  <c r="J54" i="4"/>
  <c r="J21" i="4"/>
  <c r="J10" i="4"/>
  <c r="I52" i="10"/>
  <c r="J24" i="4"/>
  <c r="H55" i="4"/>
  <c r="I55" i="10"/>
  <c r="G36" i="4"/>
  <c r="I36" i="10"/>
  <c r="E53" i="4"/>
  <c r="G53" i="4" s="1"/>
  <c r="I36" i="4"/>
  <c r="H36" i="4"/>
  <c r="I55" i="4"/>
  <c r="G55" i="4"/>
  <c r="J52" i="4" l="1"/>
  <c r="J36" i="4"/>
  <c r="J55" i="4"/>
  <c r="H53" i="4"/>
  <c r="I53" i="10"/>
  <c r="I53" i="4"/>
  <c r="J53" i="4" l="1"/>
  <c r="E44" i="10"/>
  <c r="E50" i="10" s="1"/>
  <c r="D44" i="10"/>
  <c r="D50" i="10" s="1"/>
  <c r="C44" i="10"/>
  <c r="C50" i="10" s="1"/>
  <c r="B44" i="10"/>
  <c r="D44" i="4"/>
  <c r="D50" i="4" s="1"/>
  <c r="C44" i="4"/>
  <c r="C50" i="4" s="1"/>
  <c r="B44" i="4"/>
  <c r="B50" i="10" l="1"/>
  <c r="F44" i="10"/>
  <c r="E44" i="4"/>
  <c r="G44" i="4" s="1"/>
  <c r="B50" i="4"/>
  <c r="F50" i="10" l="1"/>
  <c r="G44" i="10" s="1"/>
  <c r="I44" i="4"/>
  <c r="I44" i="10"/>
  <c r="H44" i="4"/>
  <c r="E50" i="4"/>
  <c r="J44" i="4" l="1"/>
  <c r="G8" i="10"/>
  <c r="G49" i="10"/>
  <c r="G20" i="10"/>
  <c r="G35" i="10"/>
  <c r="G10" i="10"/>
  <c r="G7" i="10"/>
  <c r="G26" i="10"/>
  <c r="G24" i="10"/>
  <c r="G16" i="10"/>
  <c r="G43" i="10"/>
  <c r="G39" i="10"/>
  <c r="G25" i="10"/>
  <c r="G41" i="10"/>
  <c r="G46" i="10"/>
  <c r="G36" i="10"/>
  <c r="G48" i="10"/>
  <c r="G33" i="10"/>
  <c r="G42" i="10"/>
  <c r="G17" i="10"/>
  <c r="G29" i="10"/>
  <c r="G28" i="10"/>
  <c r="G13" i="10"/>
  <c r="G5" i="10"/>
  <c r="G23" i="10"/>
  <c r="G21" i="10"/>
  <c r="G6" i="10"/>
  <c r="G32" i="10"/>
  <c r="G50" i="10"/>
  <c r="G45" i="10"/>
  <c r="G14" i="10"/>
  <c r="G9" i="10"/>
  <c r="G38" i="10"/>
  <c r="G19" i="10"/>
  <c r="G30" i="10"/>
  <c r="G18" i="10"/>
  <c r="G31" i="10"/>
  <c r="G37" i="10"/>
  <c r="G34" i="10"/>
  <c r="G27" i="10"/>
  <c r="G40" i="10"/>
  <c r="G12" i="10"/>
  <c r="G47" i="10"/>
  <c r="G15" i="10"/>
  <c r="G11" i="10"/>
  <c r="G22" i="10"/>
  <c r="I50" i="4"/>
  <c r="I50" i="10"/>
  <c r="H50" i="4"/>
  <c r="E51" i="4"/>
  <c r="G50" i="4"/>
  <c r="J50" i="4" l="1"/>
  <c r="I51" i="10"/>
  <c r="G51" i="4"/>
  <c r="I51" i="4"/>
  <c r="H51" i="4"/>
  <c r="J51" i="4" l="1"/>
</calcChain>
</file>

<file path=xl/sharedStrings.xml><?xml version="1.0" encoding="utf-8"?>
<sst xmlns="http://schemas.openxmlformats.org/spreadsheetml/2006/main" count="182" uniqueCount="94">
  <si>
    <t>EMPRESA SOCIAL DEL ESTADO SALUD PEREIRA</t>
  </si>
  <si>
    <t>Nivel de atención</t>
  </si>
  <si>
    <t>Nivel de atención de la IPS a analizar</t>
  </si>
  <si>
    <t>ESE SALUD PEREIRA</t>
  </si>
  <si>
    <t>Producción por Trimestre</t>
  </si>
  <si>
    <t>UVR por Trimestre</t>
  </si>
  <si>
    <r>
      <rPr>
        <b/>
        <sz val="8"/>
        <rFont val="Symbol"/>
        <family val="1"/>
        <charset val="1"/>
      </rPr>
      <t>D</t>
    </r>
    <r>
      <rPr>
        <b/>
        <sz val="8"/>
        <rFont val="Arial"/>
        <family val="2"/>
        <charset val="1"/>
      </rPr>
      <t xml:space="preserve"> % UVR</t>
    </r>
  </si>
  <si>
    <t>VARIACION ABSOLUTA PRODUCCION</t>
  </si>
  <si>
    <t>Concepto</t>
  </si>
  <si>
    <t>Ponderación UVR</t>
  </si>
  <si>
    <t>Dosis de biológico aplicadas</t>
  </si>
  <si>
    <t>Controles de enfermería (Atención prenatal /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</si>
  <si>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</si>
  <si>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</si>
  <si>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</si>
  <si>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</si>
  <si>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</si>
  <si>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</si>
  <si>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</si>
  <si>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</si>
  <si>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</si>
  <si>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</si>
  <si>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</si>
  <si>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</si>
  <si>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</si>
  <si>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</si>
  <si>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</si>
  <si>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Egresos obstétricos (partos, cesáreas y otros egresos obstétricos)</t>
  </si>
  <si>
    <t>Egresos quirúrgicos (Sin incluir partos, cesáreas y otros egresos obstétricos)</t>
  </si>
  <si>
    <t>Egresos no quirúrgicos (No incluye salud mental, partos, cesáreas y otros egresos obstétricos)</t>
  </si>
  <si>
    <t>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</si>
  <si>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</si>
  <si>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</si>
  <si>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</si>
  <si>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</si>
  <si>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Días estancia de los egresos obstétricos (Partos, cesáreas y otros obstétricos)</t>
  </si>
  <si>
    <t>Días estancia de los egresos quirúrgicos (Sin Incluir partos, cesáreas y otros obstétricos)</t>
  </si>
  <si>
    <t>Días estancia de los egresos No quirúrgicos (No incluye salud mental, partos, cesáreas y otros obstétricos)</t>
  </si>
  <si>
    <t>Días estancia de los egresos salud mental</t>
  </si>
  <si>
    <t>Días estancia Cuidados Intermedios</t>
  </si>
  <si>
    <t>Días estancia Cuidados Intensivos</t>
  </si>
  <si>
    <t>Total de días cama ocupados</t>
  </si>
  <si>
    <t>Total de días cama disponibles</t>
  </si>
  <si>
    <t>Total de cirugías realizadas (Sin incluir partos, cesáreas y otros obstétricos)</t>
  </si>
  <si>
    <t xml:space="preserve">Cirugías grupos 2-6 </t>
  </si>
  <si>
    <t xml:space="preserve">Cirugías grupos 7-10 </t>
  </si>
  <si>
    <t>Cirugías grupos 11-13</t>
  </si>
  <si>
    <t>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</si>
  <si>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</si>
  <si>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</si>
  <si>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</si>
  <si>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</si>
  <si>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</si>
  <si>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 e institucionales -PIC-</t>
  </si>
  <si>
    <t>Número de sesiones de talleres colectivos -PIC-</t>
  </si>
  <si>
    <t>Otros controles de enfermería de PyP (Diferentes a atención prenatal - Crecimiento y desarrollo)</t>
  </si>
  <si>
    <t>UVR SEGÚN APLICATIVO.</t>
  </si>
  <si>
    <t>Variación % UVR por servicio</t>
  </si>
  <si>
    <t>concepto</t>
  </si>
  <si>
    <t>UNISCENT</t>
  </si>
  <si>
    <t>UNISKEN</t>
  </si>
  <si>
    <t>UNISAC</t>
  </si>
  <si>
    <t>TOTAL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</si>
  <si>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</si>
  <si>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</si>
  <si>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</si>
  <si>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</si>
  <si>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</si>
  <si>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</si>
  <si>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</si>
  <si>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</si>
  <si>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</si>
  <si>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</si>
  <si>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</si>
  <si>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</si>
  <si>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</si>
  <si>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</si>
  <si>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TOTAL GENERAL</t>
  </si>
  <si>
    <t>DISTRIBUCION PORCENTUAL</t>
  </si>
  <si>
    <t>PROMEDIO DIA ESTANCIA</t>
  </si>
  <si>
    <t>PORCENTAJE OCUPACIONAL</t>
  </si>
  <si>
    <t>GIRO CAMA</t>
  </si>
  <si>
    <t>INTENSIDAD DE USO EN CONSULTA MEDICA</t>
  </si>
  <si>
    <t>CONCEPTO</t>
  </si>
  <si>
    <t>PPNA</t>
  </si>
  <si>
    <t>SUBSID.</t>
  </si>
  <si>
    <t>CONTR.</t>
  </si>
  <si>
    <t>OTROS</t>
  </si>
  <si>
    <t>Participacion</t>
  </si>
  <si>
    <t>PRODUCCION DE SERVICIOS POR UNIDAD INTERMEDIA.  TOTAL AÑO  2020</t>
  </si>
  <si>
    <t>PRODUCCION DE SERVICIOS POR REGIMEN.   TOTAL AÑO 2020</t>
  </si>
  <si>
    <t>Año 2019</t>
  </si>
  <si>
    <t>Año 2020</t>
  </si>
  <si>
    <t>CALCULO DE UVR. COMPARATIVO   TOTAL  AÑO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</si>
</sst>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\-?_ ;_ @_ "/>
    <numFmt numFmtId="165" formatCode="_ * #,##0_ ;_ * \-#,##0_ ;_ * \-?_ ;_ @_ "/>
    <numFmt numFmtId="166" formatCode="_ * #,##0.0_ ;_ * \-#,##0.0_ ;_ * \-?_ ;_ @_ "/>
    <numFmt numFmtId="167" formatCode="_-* #,##0.0_-;\-* #,##0.0_-;_-* \-?_-;_-@_-"/>
    <numFmt numFmtId="168" formatCode="0.0"/>
  </numFmts>
  <fonts count="12" x14ac:knownFonts="1">
    <font>
      <sz val="10"/>
      <name val="Arial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name val="Symbol"/>
      <family val="1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99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4" fillId="2" borderId="1" xfId="0" applyFont="1" applyFill="1" applyBorder="1" applyProtection="1">
      <protection locked="0"/>
    </xf>
    <xf numFmtId="0" fontId="4" fillId="0" borderId="0" xfId="0" applyFont="1" applyProtection="1"/>
    <xf numFmtId="0" fontId="4" fillId="3" borderId="2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2" xfId="0" applyFont="1" applyFill="1" applyBorder="1" applyAlignment="1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7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164" fontId="7" fillId="4" borderId="1" xfId="0" applyNumberFormat="1" applyFont="1" applyFill="1" applyBorder="1" applyAlignment="1" applyProtection="1">
      <alignment vertical="center" shrinkToFit="1"/>
    </xf>
    <xf numFmtId="165" fontId="7" fillId="0" borderId="1" xfId="0" applyNumberFormat="1" applyFont="1" applyBorder="1" applyAlignment="1" applyProtection="1">
      <alignment horizontal="right" vertical="center" shrinkToFit="1"/>
      <protection locked="0"/>
    </xf>
    <xf numFmtId="3" fontId="8" fillId="5" borderId="3" xfId="0" applyNumberFormat="1" applyFont="1" applyFill="1" applyBorder="1" applyAlignment="1">
      <alignment horizontal="right" vertical="center"/>
    </xf>
    <xf numFmtId="167" fontId="7" fillId="0" borderId="1" xfId="0" applyNumberFormat="1" applyFont="1" applyBorder="1" applyAlignment="1" applyProtection="1">
      <alignment vertical="center"/>
    </xf>
    <xf numFmtId="165" fontId="7" fillId="0" borderId="1" xfId="0" applyNumberFormat="1" applyFont="1" applyBorder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1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wrapText="1"/>
    </xf>
    <xf numFmtId="164" fontId="5" fillId="4" borderId="1" xfId="0" applyNumberFormat="1" applyFont="1" applyFill="1" applyBorder="1" applyAlignment="1" applyProtection="1">
      <alignment shrinkToFit="1"/>
    </xf>
    <xf numFmtId="167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Protection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3" fontId="0" fillId="0" borderId="0" xfId="0" applyNumberFormat="1"/>
    <xf numFmtId="168" fontId="9" fillId="0" borderId="1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 wrapText="1"/>
    </xf>
    <xf numFmtId="168" fontId="9" fillId="0" borderId="4" xfId="0" applyNumberFormat="1" applyFont="1" applyBorder="1" applyAlignment="1">
      <alignment horizontal="center"/>
    </xf>
    <xf numFmtId="0" fontId="7" fillId="0" borderId="0" xfId="0" applyFont="1"/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8" fontId="0" fillId="0" borderId="0" xfId="0" applyNumberFormat="1"/>
    <xf numFmtId="3" fontId="7" fillId="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 applyProtection="1">
      <alignment horizontal="right" vertical="center" shrinkToFit="1"/>
    </xf>
    <xf numFmtId="164" fontId="5" fillId="4" borderId="1" xfId="0" applyNumberFormat="1" applyFont="1" applyFill="1" applyBorder="1" applyAlignment="1" applyProtection="1">
      <alignment horizontal="right" vertical="center" shrinkToFi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5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7A19A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adistica1\downloads\formato%20evaluacion%20%20anual%202012-2013%20def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D\MIS%20DOCUMENTOS\Informes%20Estadisticos%202020\DECRETO%202193%202020\Producci&#243;n%20por%20trimestre\Produccion%20decreto%202193%204to%20Trimest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D\MIS%20DOCUMENTOS\Informes%20Estadisticos%202020\DECRETO%202193%202020\Producci&#243;n%20por%20trimestre\Produccion%20decreto%202193%20enero%20a%20sept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uvr "/>
      <sheetName val="1.PRESUPUESTO DE INGRESOS "/>
      <sheetName val="1.PRESUPUESTO DE INGRESOS"/>
      <sheetName val="2.PRESUPUESTO DE GASTOS"/>
      <sheetName val="2.PRESUPUESTO DE GASTOS "/>
      <sheetName val="2.PRESUPUESTO DE GASTOS  (comp)"/>
      <sheetName val="3. PRESUPUESTO VR.PCCION "/>
      <sheetName val="3. PRESUPUESTO VR.PCCION"/>
      <sheetName val="4. FACTURACIÓN"/>
      <sheetName val="5. CARTERA"/>
      <sheetName val="3. PRESUPUESTO VR.PCCION (comp)"/>
      <sheetName val="4. FACTURACIÓN "/>
      <sheetName val="5. CARTERA "/>
      <sheetName val="6. PASIVOS"/>
      <sheetName val="7. BALANCE"/>
      <sheetName val="8. ESTADO ACT. ECCA SOCIAL"/>
      <sheetName val="9. indicador riesgo"/>
      <sheetName val="9. INDICADOR DE RIESGO"/>
      <sheetName val="10. UVR"/>
      <sheetName val="Instruc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octubre UIS"/>
      <sheetName val="noviembre UIS"/>
      <sheetName val="diciembre UIS"/>
      <sheetName val="4to Trim UIS"/>
      <sheetName val="regimen octubre"/>
      <sheetName val="regimen noviembre"/>
      <sheetName val="regimen diciembre"/>
      <sheetName val="regimen 4to Trim"/>
    </sheetNames>
    <sheetDataSet>
      <sheetData sheetId="0"/>
      <sheetData sheetId="1"/>
      <sheetData sheetId="2"/>
      <sheetData sheetId="3"/>
      <sheetData sheetId="4">
        <row r="5">
          <cell r="B5">
            <v>6194</v>
          </cell>
          <cell r="C5">
            <v>3882</v>
          </cell>
          <cell r="D5">
            <v>5176</v>
          </cell>
        </row>
        <row r="6">
          <cell r="B6">
            <v>572</v>
          </cell>
          <cell r="C6">
            <v>491</v>
          </cell>
          <cell r="D6">
            <v>593</v>
          </cell>
        </row>
        <row r="7">
          <cell r="B7">
            <v>710</v>
          </cell>
          <cell r="C7">
            <v>475</v>
          </cell>
          <cell r="D7">
            <v>645</v>
          </cell>
        </row>
        <row r="8">
          <cell r="B8">
            <v>838</v>
          </cell>
          <cell r="C8">
            <v>534</v>
          </cell>
          <cell r="D8">
            <v>818</v>
          </cell>
        </row>
        <row r="9">
          <cell r="B9">
            <v>12745</v>
          </cell>
          <cell r="C9">
            <v>6460</v>
          </cell>
          <cell r="D9">
            <v>10426</v>
          </cell>
        </row>
        <row r="10">
          <cell r="B10">
            <v>3694</v>
          </cell>
          <cell r="C10">
            <v>3190</v>
          </cell>
          <cell r="D10">
            <v>3150</v>
          </cell>
        </row>
        <row r="11">
          <cell r="B11">
            <v>292</v>
          </cell>
          <cell r="C11">
            <v>0</v>
          </cell>
          <cell r="D11">
            <v>2255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194</v>
          </cell>
          <cell r="C13">
            <v>129</v>
          </cell>
          <cell r="D13">
            <v>3135</v>
          </cell>
        </row>
        <row r="14">
          <cell r="B14">
            <v>320</v>
          </cell>
          <cell r="C14">
            <v>518</v>
          </cell>
          <cell r="D14">
            <v>1071</v>
          </cell>
        </row>
        <row r="15">
          <cell r="B15">
            <v>320</v>
          </cell>
          <cell r="C15">
            <v>518</v>
          </cell>
          <cell r="D15">
            <v>1071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12</v>
          </cell>
          <cell r="C18">
            <v>33</v>
          </cell>
          <cell r="D18">
            <v>82</v>
          </cell>
        </row>
        <row r="19">
          <cell r="B19">
            <v>35</v>
          </cell>
          <cell r="C19">
            <v>197</v>
          </cell>
          <cell r="D19">
            <v>434</v>
          </cell>
        </row>
        <row r="20">
          <cell r="B20">
            <v>159</v>
          </cell>
          <cell r="C20">
            <v>1</v>
          </cell>
          <cell r="D20">
            <v>1</v>
          </cell>
        </row>
        <row r="21">
          <cell r="B21">
            <v>865</v>
          </cell>
          <cell r="C21">
            <v>438</v>
          </cell>
          <cell r="D21">
            <v>642</v>
          </cell>
        </row>
        <row r="22">
          <cell r="B22">
            <v>428</v>
          </cell>
          <cell r="C22">
            <v>7</v>
          </cell>
          <cell r="D22">
            <v>11</v>
          </cell>
        </row>
        <row r="24">
          <cell r="B24">
            <v>397</v>
          </cell>
          <cell r="C24">
            <v>396</v>
          </cell>
          <cell r="D24">
            <v>610</v>
          </cell>
        </row>
        <row r="25">
          <cell r="B25">
            <v>40</v>
          </cell>
          <cell r="C25">
            <v>35</v>
          </cell>
          <cell r="D25">
            <v>21</v>
          </cell>
        </row>
        <row r="26">
          <cell r="B26">
            <v>1017</v>
          </cell>
          <cell r="C26">
            <v>505</v>
          </cell>
          <cell r="D26">
            <v>631</v>
          </cell>
        </row>
        <row r="29">
          <cell r="B29">
            <v>1449</v>
          </cell>
          <cell r="C29">
            <v>1423</v>
          </cell>
          <cell r="D29">
            <v>1671</v>
          </cell>
        </row>
        <row r="30">
          <cell r="B30">
            <v>604</v>
          </cell>
          <cell r="C30">
            <v>7</v>
          </cell>
          <cell r="D30">
            <v>12</v>
          </cell>
        </row>
        <row r="32">
          <cell r="B32">
            <v>770</v>
          </cell>
          <cell r="C32">
            <v>1268</v>
          </cell>
          <cell r="D32">
            <v>1566</v>
          </cell>
        </row>
        <row r="33">
          <cell r="B33">
            <v>75</v>
          </cell>
          <cell r="C33">
            <v>148</v>
          </cell>
          <cell r="D33">
            <v>93</v>
          </cell>
        </row>
        <row r="36">
          <cell r="B36">
            <v>1449</v>
          </cell>
          <cell r="C36">
            <v>1423</v>
          </cell>
          <cell r="D36">
            <v>1671</v>
          </cell>
        </row>
        <row r="37">
          <cell r="B37">
            <v>1472</v>
          </cell>
          <cell r="C37">
            <v>2484</v>
          </cell>
          <cell r="D37">
            <v>4600</v>
          </cell>
        </row>
        <row r="38">
          <cell r="B38">
            <v>589</v>
          </cell>
          <cell r="C38">
            <v>381</v>
          </cell>
          <cell r="D38">
            <v>593</v>
          </cell>
        </row>
        <row r="39">
          <cell r="B39">
            <v>589</v>
          </cell>
          <cell r="C39">
            <v>381</v>
          </cell>
          <cell r="D39">
            <v>593</v>
          </cell>
        </row>
        <row r="43">
          <cell r="B43">
            <v>44606</v>
          </cell>
          <cell r="C43">
            <v>22460</v>
          </cell>
          <cell r="D43">
            <v>31034</v>
          </cell>
        </row>
        <row r="44">
          <cell r="B44">
            <v>423</v>
          </cell>
          <cell r="C44">
            <v>1450</v>
          </cell>
          <cell r="D44">
            <v>1522</v>
          </cell>
        </row>
      </sheetData>
      <sheetData sheetId="5"/>
      <sheetData sheetId="6"/>
      <sheetData sheetId="7"/>
      <sheetData sheetId="8">
        <row r="5">
          <cell r="B5">
            <v>1551</v>
          </cell>
          <cell r="C5">
            <v>11579</v>
          </cell>
          <cell r="D5">
            <v>2004</v>
          </cell>
          <cell r="E5">
            <v>118</v>
          </cell>
        </row>
        <row r="6">
          <cell r="B6">
            <v>153</v>
          </cell>
          <cell r="C6">
            <v>1503</v>
          </cell>
          <cell r="D6">
            <v>0</v>
          </cell>
          <cell r="E6">
            <v>0</v>
          </cell>
        </row>
        <row r="7">
          <cell r="B7">
            <v>116</v>
          </cell>
          <cell r="C7">
            <v>1714</v>
          </cell>
          <cell r="D7">
            <v>0</v>
          </cell>
          <cell r="E7">
            <v>0</v>
          </cell>
        </row>
        <row r="8">
          <cell r="B8">
            <v>89</v>
          </cell>
          <cell r="C8">
            <v>2101</v>
          </cell>
          <cell r="D8">
            <v>0</v>
          </cell>
          <cell r="E8">
            <v>0</v>
          </cell>
        </row>
        <row r="9">
          <cell r="B9">
            <v>1058</v>
          </cell>
          <cell r="C9">
            <v>28573</v>
          </cell>
          <cell r="D9">
            <v>0</v>
          </cell>
          <cell r="E9">
            <v>0</v>
          </cell>
        </row>
        <row r="10">
          <cell r="B10">
            <v>1193</v>
          </cell>
          <cell r="C10">
            <v>8623</v>
          </cell>
          <cell r="D10">
            <v>180</v>
          </cell>
          <cell r="E10">
            <v>38</v>
          </cell>
        </row>
        <row r="11">
          <cell r="B11">
            <v>210</v>
          </cell>
          <cell r="C11">
            <v>2334</v>
          </cell>
          <cell r="D11">
            <v>3</v>
          </cell>
          <cell r="E11">
            <v>0</v>
          </cell>
        </row>
        <row r="13">
          <cell r="B13">
            <v>92</v>
          </cell>
          <cell r="C13">
            <v>3339</v>
          </cell>
          <cell r="D13">
            <v>25</v>
          </cell>
          <cell r="E13">
            <v>2</v>
          </cell>
        </row>
        <row r="14">
          <cell r="B14">
            <v>225</v>
          </cell>
          <cell r="C14">
            <v>1684</v>
          </cell>
          <cell r="D14">
            <v>0</v>
          </cell>
          <cell r="E14">
            <v>0</v>
          </cell>
        </row>
        <row r="15">
          <cell r="B15">
            <v>225</v>
          </cell>
          <cell r="C15">
            <v>1684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6</v>
          </cell>
          <cell r="C18">
            <v>121</v>
          </cell>
          <cell r="D18">
            <v>0</v>
          </cell>
          <cell r="E18">
            <v>0</v>
          </cell>
        </row>
        <row r="19">
          <cell r="B19">
            <v>61</v>
          </cell>
          <cell r="C19">
            <v>605</v>
          </cell>
          <cell r="D19">
            <v>0</v>
          </cell>
          <cell r="E19">
            <v>0</v>
          </cell>
        </row>
        <row r="20">
          <cell r="B20">
            <v>50</v>
          </cell>
          <cell r="C20">
            <v>110</v>
          </cell>
          <cell r="D20">
            <v>1</v>
          </cell>
          <cell r="E20">
            <v>0</v>
          </cell>
        </row>
        <row r="21">
          <cell r="B21">
            <v>258</v>
          </cell>
          <cell r="C21">
            <v>1602</v>
          </cell>
          <cell r="D21">
            <v>78</v>
          </cell>
          <cell r="E21">
            <v>7</v>
          </cell>
        </row>
        <row r="22">
          <cell r="B22">
            <v>132</v>
          </cell>
          <cell r="C22">
            <v>307</v>
          </cell>
          <cell r="D22">
            <v>7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119</v>
          </cell>
          <cell r="C24">
            <v>1210</v>
          </cell>
          <cell r="D24">
            <v>67</v>
          </cell>
          <cell r="E24">
            <v>7</v>
          </cell>
        </row>
        <row r="25">
          <cell r="B25">
            <v>7</v>
          </cell>
          <cell r="C25">
            <v>85</v>
          </cell>
          <cell r="D25">
            <v>4</v>
          </cell>
          <cell r="E25">
            <v>0</v>
          </cell>
        </row>
        <row r="26">
          <cell r="B26">
            <v>229</v>
          </cell>
          <cell r="C26">
            <v>1873</v>
          </cell>
          <cell r="D26">
            <v>50</v>
          </cell>
          <cell r="E26">
            <v>1</v>
          </cell>
        </row>
        <row r="29">
          <cell r="B29">
            <v>464</v>
          </cell>
          <cell r="C29">
            <v>3901</v>
          </cell>
          <cell r="D29">
            <v>171</v>
          </cell>
          <cell r="E29">
            <v>7</v>
          </cell>
        </row>
        <row r="30">
          <cell r="B30">
            <v>210</v>
          </cell>
          <cell r="C30">
            <v>405</v>
          </cell>
          <cell r="D30">
            <v>8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242</v>
          </cell>
          <cell r="C32">
            <v>3205</v>
          </cell>
          <cell r="D32">
            <v>150</v>
          </cell>
          <cell r="E32">
            <v>7</v>
          </cell>
        </row>
        <row r="33">
          <cell r="B33">
            <v>12</v>
          </cell>
          <cell r="C33">
            <v>291</v>
          </cell>
          <cell r="D33">
            <v>13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F36">
            <v>4543</v>
          </cell>
        </row>
        <row r="37">
          <cell r="F37">
            <v>8556</v>
          </cell>
        </row>
        <row r="38">
          <cell r="B38">
            <v>168</v>
          </cell>
          <cell r="C38">
            <v>1347</v>
          </cell>
          <cell r="D38">
            <v>38</v>
          </cell>
          <cell r="E38">
            <v>10</v>
          </cell>
        </row>
        <row r="39">
          <cell r="B39">
            <v>168</v>
          </cell>
          <cell r="C39">
            <v>1347</v>
          </cell>
          <cell r="D39">
            <v>38</v>
          </cell>
          <cell r="E39">
            <v>10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9572</v>
          </cell>
          <cell r="C43">
            <v>87919</v>
          </cell>
          <cell r="D43">
            <v>353</v>
          </cell>
          <cell r="E43">
            <v>256</v>
          </cell>
        </row>
        <row r="44">
          <cell r="B44">
            <v>306</v>
          </cell>
          <cell r="C44">
            <v>3049</v>
          </cell>
          <cell r="D44">
            <v>18</v>
          </cell>
          <cell r="E44">
            <v>22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F48">
            <v>48105</v>
          </cell>
        </row>
        <row r="49">
          <cell r="F49">
            <v>11597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enero-sept UIS"/>
      <sheetName val="regimen enero-sept"/>
      <sheetName val="morb-externa"/>
      <sheetName val="morb-urgencias"/>
      <sheetName val="morb-hospitalizacion"/>
      <sheetName val="facturacion"/>
    </sheetNames>
    <sheetDataSet>
      <sheetData sheetId="0" refreshError="1"/>
      <sheetData sheetId="1">
        <row r="5">
          <cell r="B5">
            <v>17986</v>
          </cell>
          <cell r="C5">
            <v>8942</v>
          </cell>
          <cell r="D5">
            <v>16190</v>
          </cell>
        </row>
        <row r="6">
          <cell r="B6">
            <v>1471</v>
          </cell>
          <cell r="C6">
            <v>1187</v>
          </cell>
          <cell r="D6">
            <v>1849</v>
          </cell>
        </row>
        <row r="7">
          <cell r="B7">
            <v>4347</v>
          </cell>
          <cell r="C7">
            <v>2303</v>
          </cell>
          <cell r="D7">
            <v>3404</v>
          </cell>
        </row>
        <row r="8">
          <cell r="B8">
            <v>1569</v>
          </cell>
          <cell r="C8">
            <v>1084</v>
          </cell>
          <cell r="D8">
            <v>1402</v>
          </cell>
        </row>
        <row r="9">
          <cell r="B9">
            <v>44281</v>
          </cell>
          <cell r="C9">
            <v>20694</v>
          </cell>
          <cell r="D9">
            <v>34156</v>
          </cell>
        </row>
        <row r="10">
          <cell r="B10">
            <v>13549</v>
          </cell>
          <cell r="C10">
            <v>9777</v>
          </cell>
          <cell r="D10">
            <v>8940</v>
          </cell>
        </row>
        <row r="11">
          <cell r="B11">
            <v>346</v>
          </cell>
          <cell r="C11">
            <v>814</v>
          </cell>
          <cell r="D11">
            <v>4578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521</v>
          </cell>
          <cell r="C13">
            <v>362</v>
          </cell>
          <cell r="D13">
            <v>8125</v>
          </cell>
        </row>
        <row r="14">
          <cell r="B14">
            <v>2679</v>
          </cell>
          <cell r="C14">
            <v>3255</v>
          </cell>
          <cell r="D14">
            <v>3784</v>
          </cell>
        </row>
        <row r="15">
          <cell r="B15">
            <v>8305</v>
          </cell>
          <cell r="C15">
            <v>10360</v>
          </cell>
          <cell r="D15">
            <v>10789</v>
          </cell>
        </row>
        <row r="16">
          <cell r="B16">
            <v>983</v>
          </cell>
          <cell r="C16">
            <v>874</v>
          </cell>
          <cell r="D16">
            <v>1243</v>
          </cell>
        </row>
        <row r="17">
          <cell r="B17">
            <v>1117</v>
          </cell>
          <cell r="C17">
            <v>1637</v>
          </cell>
          <cell r="D17">
            <v>2826</v>
          </cell>
        </row>
        <row r="18">
          <cell r="B18">
            <v>1759</v>
          </cell>
          <cell r="C18">
            <v>1381</v>
          </cell>
          <cell r="D18">
            <v>3873</v>
          </cell>
        </row>
        <row r="19">
          <cell r="B19">
            <v>597</v>
          </cell>
          <cell r="C19">
            <v>831</v>
          </cell>
          <cell r="D19">
            <v>1326</v>
          </cell>
        </row>
        <row r="20">
          <cell r="B20">
            <v>452</v>
          </cell>
          <cell r="C20">
            <v>5</v>
          </cell>
          <cell r="D20">
            <v>6</v>
          </cell>
        </row>
        <row r="21">
          <cell r="B21">
            <v>2269</v>
          </cell>
          <cell r="C21">
            <v>1097</v>
          </cell>
          <cell r="D21">
            <v>1518</v>
          </cell>
        </row>
        <row r="22">
          <cell r="B22">
            <v>752</v>
          </cell>
          <cell r="C22">
            <v>15</v>
          </cell>
          <cell r="D22">
            <v>11</v>
          </cell>
        </row>
        <row r="24">
          <cell r="B24">
            <v>1376</v>
          </cell>
          <cell r="C24">
            <v>1027</v>
          </cell>
          <cell r="D24">
            <v>1408</v>
          </cell>
        </row>
        <row r="25">
          <cell r="B25">
            <v>141</v>
          </cell>
          <cell r="C25">
            <v>55</v>
          </cell>
          <cell r="D25">
            <v>99</v>
          </cell>
        </row>
        <row r="26">
          <cell r="B26">
            <v>3128</v>
          </cell>
          <cell r="C26">
            <v>1591</v>
          </cell>
          <cell r="D26">
            <v>1504</v>
          </cell>
        </row>
        <row r="29">
          <cell r="B29">
            <v>4461</v>
          </cell>
          <cell r="C29">
            <v>3476</v>
          </cell>
          <cell r="D29">
            <v>4474</v>
          </cell>
        </row>
        <row r="30">
          <cell r="B30">
            <v>1137</v>
          </cell>
          <cell r="C30">
            <v>25</v>
          </cell>
          <cell r="D30">
            <v>16</v>
          </cell>
        </row>
        <row r="32">
          <cell r="B32">
            <v>2834</v>
          </cell>
          <cell r="C32">
            <v>3275</v>
          </cell>
          <cell r="D32">
            <v>4112</v>
          </cell>
        </row>
        <row r="33">
          <cell r="B33">
            <v>490</v>
          </cell>
          <cell r="C33">
            <v>176</v>
          </cell>
          <cell r="D33">
            <v>346</v>
          </cell>
        </row>
        <row r="36">
          <cell r="B36">
            <v>4461</v>
          </cell>
          <cell r="C36">
            <v>3476</v>
          </cell>
          <cell r="D36">
            <v>4474</v>
          </cell>
        </row>
        <row r="37">
          <cell r="B37">
            <v>4932</v>
          </cell>
          <cell r="C37">
            <v>6492</v>
          </cell>
          <cell r="D37">
            <v>12262</v>
          </cell>
        </row>
        <row r="38">
          <cell r="B38">
            <v>1460</v>
          </cell>
          <cell r="C38">
            <v>1056</v>
          </cell>
          <cell r="D38">
            <v>1396</v>
          </cell>
        </row>
        <row r="39">
          <cell r="B39">
            <v>1460</v>
          </cell>
          <cell r="C39">
            <v>1056</v>
          </cell>
          <cell r="D39">
            <v>1396</v>
          </cell>
        </row>
        <row r="43">
          <cell r="B43">
            <v>96306</v>
          </cell>
          <cell r="C43">
            <v>50069</v>
          </cell>
          <cell r="D43">
            <v>69705</v>
          </cell>
        </row>
        <row r="44">
          <cell r="B44">
            <v>2054</v>
          </cell>
          <cell r="C44">
            <v>3321</v>
          </cell>
          <cell r="D44">
            <v>4554</v>
          </cell>
        </row>
        <row r="48">
          <cell r="E48">
            <v>51340</v>
          </cell>
        </row>
        <row r="49">
          <cell r="E49">
            <v>7907</v>
          </cell>
        </row>
      </sheetData>
      <sheetData sheetId="2">
        <row r="5">
          <cell r="B5">
            <v>10806</v>
          </cell>
          <cell r="C5">
            <v>25321</v>
          </cell>
          <cell r="D5">
            <v>6443</v>
          </cell>
          <cell r="E5">
            <v>548</v>
          </cell>
        </row>
        <row r="6">
          <cell r="B6">
            <v>590</v>
          </cell>
          <cell r="C6">
            <v>3917</v>
          </cell>
          <cell r="D6">
            <v>0</v>
          </cell>
          <cell r="E6">
            <v>0</v>
          </cell>
        </row>
        <row r="7">
          <cell r="B7">
            <v>1112</v>
          </cell>
          <cell r="C7">
            <v>8942</v>
          </cell>
          <cell r="D7">
            <v>0</v>
          </cell>
          <cell r="E7">
            <v>0</v>
          </cell>
        </row>
        <row r="8">
          <cell r="B8">
            <v>334</v>
          </cell>
          <cell r="C8">
            <v>3721</v>
          </cell>
          <cell r="D8">
            <v>0</v>
          </cell>
          <cell r="E8">
            <v>0</v>
          </cell>
        </row>
        <row r="9">
          <cell r="B9">
            <v>6542</v>
          </cell>
          <cell r="C9">
            <v>92587</v>
          </cell>
          <cell r="D9">
            <v>2</v>
          </cell>
          <cell r="E9">
            <v>0</v>
          </cell>
        </row>
        <row r="10">
          <cell r="B10">
            <v>4574</v>
          </cell>
          <cell r="C10">
            <v>26992</v>
          </cell>
          <cell r="D10">
            <v>537</v>
          </cell>
          <cell r="E10">
            <v>163</v>
          </cell>
        </row>
        <row r="11">
          <cell r="B11">
            <v>297</v>
          </cell>
          <cell r="C11">
            <v>5432</v>
          </cell>
          <cell r="D11">
            <v>7</v>
          </cell>
          <cell r="E11">
            <v>2</v>
          </cell>
        </row>
        <row r="13">
          <cell r="B13">
            <v>347</v>
          </cell>
          <cell r="C13">
            <v>8587</v>
          </cell>
          <cell r="D13">
            <v>66</v>
          </cell>
          <cell r="E13">
            <v>8</v>
          </cell>
        </row>
        <row r="14">
          <cell r="B14">
            <v>1219</v>
          </cell>
          <cell r="C14">
            <v>8497</v>
          </cell>
          <cell r="D14">
            <v>2</v>
          </cell>
          <cell r="E14">
            <v>0</v>
          </cell>
        </row>
        <row r="15">
          <cell r="B15">
            <v>3367</v>
          </cell>
          <cell r="C15">
            <v>25995</v>
          </cell>
          <cell r="D15">
            <v>32</v>
          </cell>
          <cell r="E15">
            <v>60</v>
          </cell>
        </row>
        <row r="16">
          <cell r="B16">
            <v>179</v>
          </cell>
          <cell r="C16">
            <v>2914</v>
          </cell>
          <cell r="D16">
            <v>1</v>
          </cell>
          <cell r="E16">
            <v>6</v>
          </cell>
        </row>
        <row r="17">
          <cell r="B17">
            <v>423</v>
          </cell>
          <cell r="C17">
            <v>5157</v>
          </cell>
          <cell r="D17">
            <v>0</v>
          </cell>
          <cell r="E17">
            <v>0</v>
          </cell>
        </row>
        <row r="18">
          <cell r="B18">
            <v>397</v>
          </cell>
          <cell r="C18">
            <v>6616</v>
          </cell>
          <cell r="D18">
            <v>0</v>
          </cell>
          <cell r="E18">
            <v>0</v>
          </cell>
        </row>
        <row r="19">
          <cell r="B19">
            <v>328</v>
          </cell>
          <cell r="C19">
            <v>2423</v>
          </cell>
          <cell r="D19">
            <v>3</v>
          </cell>
          <cell r="E19">
            <v>0</v>
          </cell>
        </row>
        <row r="20">
          <cell r="B20">
            <v>116</v>
          </cell>
          <cell r="C20">
            <v>341</v>
          </cell>
          <cell r="D20">
            <v>6</v>
          </cell>
          <cell r="E20">
            <v>0</v>
          </cell>
        </row>
        <row r="21">
          <cell r="B21">
            <v>673</v>
          </cell>
          <cell r="C21">
            <v>4056</v>
          </cell>
          <cell r="D21">
            <v>136</v>
          </cell>
          <cell r="E21">
            <v>19</v>
          </cell>
        </row>
        <row r="22">
          <cell r="B22">
            <v>206</v>
          </cell>
          <cell r="C22">
            <v>563</v>
          </cell>
          <cell r="D22">
            <v>8</v>
          </cell>
          <cell r="E22">
            <v>1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416</v>
          </cell>
          <cell r="C24">
            <v>3267</v>
          </cell>
          <cell r="D24">
            <v>111</v>
          </cell>
          <cell r="E24">
            <v>17</v>
          </cell>
        </row>
        <row r="25">
          <cell r="B25">
            <v>51</v>
          </cell>
          <cell r="C25">
            <v>226</v>
          </cell>
          <cell r="D25">
            <v>17</v>
          </cell>
          <cell r="E25">
            <v>1</v>
          </cell>
        </row>
        <row r="26">
          <cell r="B26">
            <v>794</v>
          </cell>
          <cell r="C26">
            <v>5234</v>
          </cell>
          <cell r="D26">
            <v>162</v>
          </cell>
          <cell r="E26">
            <v>33</v>
          </cell>
        </row>
        <row r="29">
          <cell r="B29">
            <v>1587</v>
          </cell>
          <cell r="C29">
            <v>10466</v>
          </cell>
          <cell r="D29">
            <v>302</v>
          </cell>
          <cell r="E29">
            <v>56</v>
          </cell>
        </row>
        <row r="30">
          <cell r="B30">
            <v>310</v>
          </cell>
          <cell r="C30">
            <v>855</v>
          </cell>
          <cell r="D30">
            <v>12</v>
          </cell>
          <cell r="E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1110</v>
          </cell>
          <cell r="C32">
            <v>8825</v>
          </cell>
          <cell r="D32">
            <v>235</v>
          </cell>
          <cell r="E32">
            <v>51</v>
          </cell>
        </row>
        <row r="33">
          <cell r="B33">
            <v>167</v>
          </cell>
          <cell r="C33">
            <v>786</v>
          </cell>
          <cell r="D33">
            <v>55</v>
          </cell>
          <cell r="E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F36">
            <v>12411</v>
          </cell>
        </row>
        <row r="37">
          <cell r="F37">
            <v>23686</v>
          </cell>
        </row>
        <row r="38">
          <cell r="B38">
            <v>534</v>
          </cell>
          <cell r="C38">
            <v>3185</v>
          </cell>
          <cell r="D38">
            <v>145</v>
          </cell>
          <cell r="E38">
            <v>48</v>
          </cell>
        </row>
        <row r="39">
          <cell r="B39">
            <v>534</v>
          </cell>
          <cell r="C39">
            <v>3185</v>
          </cell>
          <cell r="D39">
            <v>145</v>
          </cell>
          <cell r="E39">
            <v>48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21154</v>
          </cell>
          <cell r="C43">
            <v>193809</v>
          </cell>
          <cell r="D43">
            <v>979</v>
          </cell>
          <cell r="E43">
            <v>138</v>
          </cell>
        </row>
        <row r="44">
          <cell r="B44">
            <v>1309</v>
          </cell>
          <cell r="C44">
            <v>8491</v>
          </cell>
          <cell r="D44">
            <v>53</v>
          </cell>
          <cell r="E44">
            <v>76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F48">
            <v>51340</v>
          </cell>
        </row>
        <row r="49">
          <cell r="F49">
            <v>7907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tabSelected="1" topLeftCell="C1" zoomScaleNormal="100" workbookViewId="0">
      <selection activeCell="C55" sqref="C55"/>
    </sheetView>
  </sheetViews>
  <sheetFormatPr baseColWidth="10" defaultColWidth="9.140625" defaultRowHeight="14.25" x14ac:dyDescent="0.2"/>
  <cols>
    <col min="1" max="1" width="4.42578125" style="1" hidden="1" customWidth="1"/>
    <col min="2" max="2" width="5.42578125" style="1" hidden="1" customWidth="1"/>
    <col min="3" max="3" width="46.7109375" style="2" customWidth="1"/>
    <col min="4" max="7" width="11.42578125" style="1" hidden="1" customWidth="1"/>
    <col min="8" max="8" width="12.140625" style="1" customWidth="1"/>
    <col min="9" max="9" width="9.7109375" style="1" customWidth="1"/>
    <col min="10" max="10" width="10.7109375" style="1" customWidth="1"/>
    <col min="11" max="11" width="11" style="1" customWidth="1"/>
    <col min="12" max="16" width="9.28515625" style="1" customWidth="1"/>
    <col min="17" max="1025" width="14" style="1" customWidth="1"/>
  </cols>
  <sheetData>
    <row r="1" spans="1:19" x14ac:dyDescent="0.2">
      <c r="C1" s="3" t="s">
        <v>0</v>
      </c>
    </row>
    <row r="2" spans="1:19" x14ac:dyDescent="0.2">
      <c r="C2" s="3" t="s">
        <v>93</v>
      </c>
      <c r="N2" s="4" t="s">
        <v>1</v>
      </c>
    </row>
    <row r="3" spans="1:19" ht="15" x14ac:dyDescent="0.25">
      <c r="C3" s="3" t="s">
        <v>2</v>
      </c>
      <c r="D3" s="5">
        <v>1</v>
      </c>
      <c r="E3" s="6"/>
      <c r="F3" s="6"/>
      <c r="G3" s="6"/>
      <c r="H3" s="6">
        <v>1</v>
      </c>
      <c r="N3" s="1">
        <v>1</v>
      </c>
    </row>
    <row r="4" spans="1:19" x14ac:dyDescent="0.2">
      <c r="N4" s="1">
        <v>2</v>
      </c>
    </row>
    <row r="5" spans="1:19" ht="24.75" customHeight="1" x14ac:dyDescent="0.25">
      <c r="B5" s="7"/>
      <c r="C5" s="62" t="s">
        <v>3</v>
      </c>
      <c r="D5" s="62"/>
      <c r="E5" s="63" t="s">
        <v>1</v>
      </c>
      <c r="F5" s="63"/>
      <c r="G5" s="63"/>
      <c r="H5" s="60" t="s">
        <v>4</v>
      </c>
      <c r="I5" s="60"/>
      <c r="J5" s="63" t="s">
        <v>5</v>
      </c>
      <c r="K5" s="63"/>
      <c r="L5" s="64" t="s">
        <v>6</v>
      </c>
      <c r="M5" s="60" t="s">
        <v>7</v>
      </c>
      <c r="N5" s="1">
        <v>3</v>
      </c>
    </row>
    <row r="6" spans="1:19" s="8" customFormat="1" ht="22.5" x14ac:dyDescent="0.2">
      <c r="B6" s="9"/>
      <c r="C6" s="10" t="s">
        <v>8</v>
      </c>
      <c r="D6" s="11" t="s">
        <v>9</v>
      </c>
      <c r="E6" s="12">
        <v>1</v>
      </c>
      <c r="F6" s="12">
        <v>2</v>
      </c>
      <c r="G6" s="12">
        <v>3</v>
      </c>
      <c r="H6" s="13" t="s">
        <v>91</v>
      </c>
      <c r="I6" s="13" t="s">
        <v>92</v>
      </c>
      <c r="J6" s="13" t="s">
        <v>91</v>
      </c>
      <c r="K6" s="13" t="s">
        <v>92</v>
      </c>
      <c r="L6" s="64"/>
      <c r="M6" s="60"/>
    </row>
    <row r="7" spans="1:19" s="14" customFormat="1" x14ac:dyDescent="0.2">
      <c r="A7" s="14">
        <v>338</v>
      </c>
      <c r="B7" s="15">
        <v>203</v>
      </c>
      <c r="C7" s="16" t="s">
        <v>10</v>
      </c>
      <c r="D7" s="17">
        <v>0.15</v>
      </c>
      <c r="E7" s="17"/>
      <c r="F7" s="17"/>
      <c r="G7" s="17"/>
      <c r="H7" s="19">
        <v>71108</v>
      </c>
      <c r="I7" s="19">
        <v>58370</v>
      </c>
      <c r="J7" s="58">
        <f t="shared" ref="J7:J27" si="0">IF($D7&gt;0,$D7*H7,IF($D$3=0,"Defina el nivel de atención de la IPS",IF($D$3=1,$E7*H7,IF($D$3=2,$F7*H7,IF($D$3=3,$G7*H7,"Error")))))</f>
        <v>10666.199999999999</v>
      </c>
      <c r="K7" s="58">
        <f t="shared" ref="K7:K27" si="1">IF($D7&gt;0,$D7*I7,IF($D$3=0,"Defina el nivel de atención de la IPS",IF($D$3=1,$E7*I7,IF($D$3=2,$F7*I7,IF($D$3=3,$G7*I7,"Error")))))</f>
        <v>8755.5</v>
      </c>
      <c r="L7" s="20">
        <f t="shared" ref="L7:L12" si="2">(I7-H7)/H7*100</f>
        <v>-17.91359621983462</v>
      </c>
      <c r="M7" s="21">
        <f t="shared" ref="M7:M52" si="3">+I7-H7</f>
        <v>-12738</v>
      </c>
      <c r="Q7" s="22"/>
      <c r="R7" s="22"/>
      <c r="S7" s="22"/>
    </row>
    <row r="8" spans="1:19" s="14" customFormat="1" ht="19.5" customHeight="1" x14ac:dyDescent="0.2">
      <c r="A8" s="14">
        <v>339</v>
      </c>
      <c r="B8" s="15">
        <v>204</v>
      </c>
      <c r="C8" s="16" t="s">
        <v>11</v>
      </c>
      <c r="D8" s="17">
        <v>0.75</v>
      </c>
      <c r="E8" s="17"/>
      <c r="F8" s="17"/>
      <c r="G8" s="17"/>
      <c r="H8" s="19">
        <v>16241</v>
      </c>
      <c r="I8" s="19">
        <v>6163</v>
      </c>
      <c r="J8" s="58">
        <f t="shared" si="0"/>
        <v>12180.75</v>
      </c>
      <c r="K8" s="58">
        <f t="shared" si="1"/>
        <v>4622.25</v>
      </c>
      <c r="L8" s="20">
        <f t="shared" si="2"/>
        <v>-62.052829259282063</v>
      </c>
      <c r="M8" s="21">
        <f t="shared" si="3"/>
        <v>-10078</v>
      </c>
    </row>
    <row r="9" spans="1:19" s="14" customFormat="1" x14ac:dyDescent="0.2">
      <c r="A9" s="14">
        <v>340</v>
      </c>
      <c r="B9" s="15">
        <v>205</v>
      </c>
      <c r="C9" s="16" t="s">
        <v>12</v>
      </c>
      <c r="D9" s="17">
        <v>2</v>
      </c>
      <c r="E9" s="17"/>
      <c r="F9" s="17"/>
      <c r="G9" s="17"/>
      <c r="H9" s="19">
        <v>11702</v>
      </c>
      <c r="I9" s="19">
        <v>6245</v>
      </c>
      <c r="J9" s="58">
        <f t="shared" si="0"/>
        <v>23404</v>
      </c>
      <c r="K9" s="58">
        <f t="shared" si="1"/>
        <v>12490</v>
      </c>
      <c r="L9" s="20">
        <f t="shared" si="2"/>
        <v>-46.633054178772859</v>
      </c>
      <c r="M9" s="21">
        <f t="shared" si="3"/>
        <v>-5457</v>
      </c>
    </row>
    <row r="10" spans="1:19" s="14" customFormat="1" x14ac:dyDescent="0.2">
      <c r="A10" s="14">
        <v>342</v>
      </c>
      <c r="B10" s="15">
        <v>207</v>
      </c>
      <c r="C10" s="16" t="s">
        <v>13</v>
      </c>
      <c r="D10" s="17">
        <v>1.82</v>
      </c>
      <c r="E10" s="17"/>
      <c r="F10" s="17"/>
      <c r="G10" s="17"/>
      <c r="H10" s="19">
        <v>187849</v>
      </c>
      <c r="I10" s="19">
        <v>128762</v>
      </c>
      <c r="J10" s="58">
        <f t="shared" si="0"/>
        <v>341885.18</v>
      </c>
      <c r="K10" s="58">
        <f t="shared" si="1"/>
        <v>234346.84</v>
      </c>
      <c r="L10" s="20">
        <f t="shared" si="2"/>
        <v>-31.454519321369823</v>
      </c>
      <c r="M10" s="21">
        <f t="shared" si="3"/>
        <v>-59087</v>
      </c>
    </row>
    <row r="11" spans="1:19" s="14" customFormat="1" x14ac:dyDescent="0.2">
      <c r="A11" s="14">
        <v>343</v>
      </c>
      <c r="B11" s="15">
        <v>208</v>
      </c>
      <c r="C11" s="16" t="s">
        <v>14</v>
      </c>
      <c r="D11" s="17">
        <v>5.27</v>
      </c>
      <c r="E11" s="17"/>
      <c r="F11" s="17"/>
      <c r="G11" s="17"/>
      <c r="H11" s="19">
        <v>51045</v>
      </c>
      <c r="I11" s="19">
        <v>42300</v>
      </c>
      <c r="J11" s="58">
        <f t="shared" si="0"/>
        <v>269007.14999999997</v>
      </c>
      <c r="K11" s="58">
        <f t="shared" si="1"/>
        <v>222920.99999999997</v>
      </c>
      <c r="L11" s="20">
        <f t="shared" si="2"/>
        <v>-17.131942403761389</v>
      </c>
      <c r="M11" s="21">
        <f t="shared" si="3"/>
        <v>-8745</v>
      </c>
    </row>
    <row r="12" spans="1:19" s="14" customFormat="1" x14ac:dyDescent="0.2">
      <c r="A12" s="14">
        <v>344</v>
      </c>
      <c r="B12" s="15">
        <v>209</v>
      </c>
      <c r="C12" s="16" t="s">
        <v>15</v>
      </c>
      <c r="D12" s="17">
        <v>2.6</v>
      </c>
      <c r="E12" s="17"/>
      <c r="F12" s="17"/>
      <c r="G12" s="17"/>
      <c r="H12" s="19">
        <v>3071</v>
      </c>
      <c r="I12" s="19">
        <v>8285</v>
      </c>
      <c r="J12" s="58">
        <f t="shared" si="0"/>
        <v>7984.6</v>
      </c>
      <c r="K12" s="58">
        <f t="shared" si="1"/>
        <v>21541</v>
      </c>
      <c r="L12" s="20">
        <f t="shared" si="2"/>
        <v>169.78183002279388</v>
      </c>
      <c r="M12" s="21">
        <f t="shared" si="3"/>
        <v>5214</v>
      </c>
    </row>
    <row r="13" spans="1:19" s="14" customFormat="1" hidden="1" x14ac:dyDescent="0.2">
      <c r="A13" s="14">
        <v>750</v>
      </c>
      <c r="B13" s="15">
        <v>733</v>
      </c>
      <c r="C13" s="16" t="s">
        <v>16</v>
      </c>
      <c r="D13" s="17"/>
      <c r="E13" s="17"/>
      <c r="F13" s="17"/>
      <c r="G13" s="17"/>
      <c r="H13" s="19">
        <v>0</v>
      </c>
      <c r="I13" s="19">
        <v>0</v>
      </c>
      <c r="J13" s="58">
        <f t="shared" si="0"/>
        <v>0</v>
      </c>
      <c r="K13" s="58">
        <f t="shared" si="1"/>
        <v>0</v>
      </c>
      <c r="L13" s="20" t="e">
        <f>(K13-J13)/J13*100</f>
        <v>#DIV/0!</v>
      </c>
      <c r="M13" s="21">
        <f t="shared" si="3"/>
        <v>0</v>
      </c>
    </row>
    <row r="14" spans="1:19" s="14" customFormat="1" ht="33.75" x14ac:dyDescent="0.2">
      <c r="A14" s="14">
        <v>430</v>
      </c>
      <c r="B14" s="15">
        <v>411</v>
      </c>
      <c r="C14" s="16" t="s">
        <v>17</v>
      </c>
      <c r="D14" s="17"/>
      <c r="E14" s="17"/>
      <c r="F14" s="17"/>
      <c r="G14" s="17"/>
      <c r="H14" s="19">
        <v>6586</v>
      </c>
      <c r="I14" s="19">
        <v>12466</v>
      </c>
      <c r="J14" s="58">
        <f t="shared" si="0"/>
        <v>0</v>
      </c>
      <c r="K14" s="58">
        <f t="shared" si="1"/>
        <v>0</v>
      </c>
      <c r="L14" s="20">
        <f t="shared" ref="L14:L52" si="4">(I14-H14)/H14*100</f>
        <v>89.280291527482532</v>
      </c>
      <c r="M14" s="21">
        <f t="shared" si="3"/>
        <v>5880</v>
      </c>
    </row>
    <row r="15" spans="1:19" s="14" customFormat="1" x14ac:dyDescent="0.2">
      <c r="A15" s="14">
        <v>346</v>
      </c>
      <c r="B15" s="15">
        <v>211</v>
      </c>
      <c r="C15" s="16" t="s">
        <v>18</v>
      </c>
      <c r="D15" s="17">
        <v>1.82</v>
      </c>
      <c r="E15" s="17"/>
      <c r="F15" s="17"/>
      <c r="G15" s="17"/>
      <c r="H15" s="19">
        <v>35872</v>
      </c>
      <c r="I15" s="19">
        <v>11627</v>
      </c>
      <c r="J15" s="58">
        <f t="shared" si="0"/>
        <v>65287.040000000001</v>
      </c>
      <c r="K15" s="58">
        <f t="shared" si="1"/>
        <v>21161.14</v>
      </c>
      <c r="L15" s="20">
        <f t="shared" si="4"/>
        <v>-67.587533452274755</v>
      </c>
      <c r="M15" s="21">
        <f t="shared" si="3"/>
        <v>-24245</v>
      </c>
    </row>
    <row r="16" spans="1:19" s="14" customFormat="1" x14ac:dyDescent="0.2">
      <c r="A16" s="14">
        <v>751</v>
      </c>
      <c r="B16" s="15">
        <v>734</v>
      </c>
      <c r="C16" s="16" t="s">
        <v>19</v>
      </c>
      <c r="D16" s="17"/>
      <c r="E16" s="17"/>
      <c r="F16" s="17"/>
      <c r="G16" s="17"/>
      <c r="H16" s="23">
        <v>128426</v>
      </c>
      <c r="I16" s="23">
        <v>31363</v>
      </c>
      <c r="J16" s="58">
        <f t="shared" si="0"/>
        <v>0</v>
      </c>
      <c r="K16" s="58">
        <f t="shared" si="1"/>
        <v>0</v>
      </c>
      <c r="L16" s="20">
        <f t="shared" si="4"/>
        <v>-75.578932614891073</v>
      </c>
      <c r="M16" s="21">
        <f t="shared" si="3"/>
        <v>-97063</v>
      </c>
    </row>
    <row r="17" spans="1:14" s="14" customFormat="1" x14ac:dyDescent="0.2">
      <c r="A17" s="14">
        <v>429</v>
      </c>
      <c r="B17" s="15">
        <v>412</v>
      </c>
      <c r="C17" s="16" t="s">
        <v>20</v>
      </c>
      <c r="D17" s="17"/>
      <c r="E17" s="17"/>
      <c r="F17" s="17"/>
      <c r="G17" s="17"/>
      <c r="H17" s="23">
        <v>17479</v>
      </c>
      <c r="I17" s="23">
        <v>3100</v>
      </c>
      <c r="J17" s="58">
        <f t="shared" si="0"/>
        <v>0</v>
      </c>
      <c r="K17" s="58">
        <f t="shared" si="1"/>
        <v>0</v>
      </c>
      <c r="L17" s="20">
        <f t="shared" si="4"/>
        <v>-82.264431603638656</v>
      </c>
      <c r="M17" s="21">
        <f t="shared" si="3"/>
        <v>-14379</v>
      </c>
    </row>
    <row r="18" spans="1:14" s="14" customFormat="1" x14ac:dyDescent="0.2">
      <c r="A18" s="14">
        <v>347</v>
      </c>
      <c r="B18" s="15">
        <v>212</v>
      </c>
      <c r="C18" s="16" t="s">
        <v>21</v>
      </c>
      <c r="D18" s="17">
        <v>1.06</v>
      </c>
      <c r="E18" s="17"/>
      <c r="F18" s="17"/>
      <c r="G18" s="17"/>
      <c r="H18" s="19">
        <v>38538</v>
      </c>
      <c r="I18" s="19">
        <v>5580</v>
      </c>
      <c r="J18" s="58">
        <f t="shared" si="0"/>
        <v>40850.28</v>
      </c>
      <c r="K18" s="58">
        <f t="shared" si="1"/>
        <v>5914.8</v>
      </c>
      <c r="L18" s="20">
        <f t="shared" si="4"/>
        <v>-85.520784680056053</v>
      </c>
      <c r="M18" s="21">
        <f t="shared" si="3"/>
        <v>-32958</v>
      </c>
    </row>
    <row r="19" spans="1:14" s="14" customFormat="1" x14ac:dyDescent="0.2">
      <c r="A19" s="14">
        <v>348</v>
      </c>
      <c r="B19" s="15">
        <v>213</v>
      </c>
      <c r="C19" s="16" t="s">
        <v>22</v>
      </c>
      <c r="D19" s="17">
        <v>1.06</v>
      </c>
      <c r="E19" s="17"/>
      <c r="F19" s="17"/>
      <c r="G19" s="17"/>
      <c r="H19" s="19">
        <v>28545</v>
      </c>
      <c r="I19" s="19">
        <v>7140</v>
      </c>
      <c r="J19" s="58">
        <f t="shared" si="0"/>
        <v>30257.7</v>
      </c>
      <c r="K19" s="58">
        <f t="shared" si="1"/>
        <v>7568.4000000000005</v>
      </c>
      <c r="L19" s="20">
        <f t="shared" si="4"/>
        <v>-74.986862848134521</v>
      </c>
      <c r="M19" s="21">
        <f t="shared" si="3"/>
        <v>-21405</v>
      </c>
    </row>
    <row r="20" spans="1:14" s="14" customFormat="1" x14ac:dyDescent="0.2">
      <c r="A20" s="14">
        <v>349</v>
      </c>
      <c r="B20" s="15">
        <v>214</v>
      </c>
      <c r="C20" s="16" t="s">
        <v>23</v>
      </c>
      <c r="D20" s="17">
        <v>2.1</v>
      </c>
      <c r="E20" s="17"/>
      <c r="F20" s="17"/>
      <c r="G20" s="17"/>
      <c r="H20" s="19">
        <v>7845</v>
      </c>
      <c r="I20" s="19">
        <v>3420</v>
      </c>
      <c r="J20" s="58">
        <f t="shared" si="0"/>
        <v>16474.5</v>
      </c>
      <c r="K20" s="58">
        <f t="shared" si="1"/>
        <v>7182</v>
      </c>
      <c r="L20" s="20">
        <f t="shared" si="4"/>
        <v>-56.40535372848948</v>
      </c>
      <c r="M20" s="21">
        <f t="shared" si="3"/>
        <v>-4425</v>
      </c>
    </row>
    <row r="21" spans="1:14" s="14" customFormat="1" x14ac:dyDescent="0.2">
      <c r="A21" s="14">
        <v>351</v>
      </c>
      <c r="B21" s="15">
        <v>216</v>
      </c>
      <c r="C21" s="16" t="s">
        <v>24</v>
      </c>
      <c r="D21" s="17">
        <v>65</v>
      </c>
      <c r="E21" s="17"/>
      <c r="F21" s="17"/>
      <c r="G21" s="17"/>
      <c r="H21" s="19">
        <v>653</v>
      </c>
      <c r="I21" s="19">
        <v>624</v>
      </c>
      <c r="J21" s="58">
        <f t="shared" si="0"/>
        <v>42445</v>
      </c>
      <c r="K21" s="58">
        <f t="shared" si="1"/>
        <v>40560</v>
      </c>
      <c r="L21" s="20">
        <f t="shared" si="4"/>
        <v>-4.4410413476263404</v>
      </c>
      <c r="M21" s="21">
        <f t="shared" si="3"/>
        <v>-29</v>
      </c>
    </row>
    <row r="22" spans="1:14" s="14" customFormat="1" hidden="1" x14ac:dyDescent="0.2">
      <c r="A22" s="14">
        <v>352</v>
      </c>
      <c r="B22" s="15">
        <v>217</v>
      </c>
      <c r="C22" s="16" t="s">
        <v>25</v>
      </c>
      <c r="D22" s="17">
        <v>77.5</v>
      </c>
      <c r="E22" s="17"/>
      <c r="F22" s="17"/>
      <c r="G22" s="17"/>
      <c r="H22" s="19"/>
      <c r="I22" s="19"/>
      <c r="J22" s="58">
        <f t="shared" si="0"/>
        <v>0</v>
      </c>
      <c r="K22" s="58">
        <f t="shared" si="1"/>
        <v>0</v>
      </c>
      <c r="L22" s="20" t="e">
        <f t="shared" si="4"/>
        <v>#DIV/0!</v>
      </c>
      <c r="M22" s="21">
        <f t="shared" si="3"/>
        <v>0</v>
      </c>
    </row>
    <row r="23" spans="1:14" s="14" customFormat="1" x14ac:dyDescent="0.2">
      <c r="A23" s="14">
        <v>354</v>
      </c>
      <c r="B23" s="15">
        <v>219</v>
      </c>
      <c r="C23" s="16" t="s">
        <v>26</v>
      </c>
      <c r="D23" s="17"/>
      <c r="E23" s="17"/>
      <c r="F23" s="17"/>
      <c r="G23" s="17"/>
      <c r="H23" s="57">
        <v>9211</v>
      </c>
      <c r="I23" s="57">
        <v>6829</v>
      </c>
      <c r="J23" s="58">
        <f t="shared" si="0"/>
        <v>0</v>
      </c>
      <c r="K23" s="58">
        <f t="shared" si="1"/>
        <v>0</v>
      </c>
      <c r="L23" s="20">
        <f t="shared" si="4"/>
        <v>-25.860384323091957</v>
      </c>
      <c r="M23" s="21">
        <f t="shared" si="3"/>
        <v>-2382</v>
      </c>
    </row>
    <row r="24" spans="1:14" s="14" customFormat="1" ht="21" customHeight="1" x14ac:dyDescent="0.2">
      <c r="A24" s="14">
        <v>355</v>
      </c>
      <c r="B24" s="15">
        <v>220</v>
      </c>
      <c r="C24" s="16" t="s">
        <v>27</v>
      </c>
      <c r="D24" s="17"/>
      <c r="E24" s="17"/>
      <c r="F24" s="17"/>
      <c r="G24" s="17"/>
      <c r="H24" s="19">
        <v>1718</v>
      </c>
      <c r="I24" s="19">
        <v>1224</v>
      </c>
      <c r="J24" s="58">
        <f t="shared" si="0"/>
        <v>0</v>
      </c>
      <c r="K24" s="58">
        <f t="shared" si="1"/>
        <v>0</v>
      </c>
      <c r="L24" s="20">
        <f t="shared" si="4"/>
        <v>-28.754365541327125</v>
      </c>
      <c r="M24" s="21">
        <f t="shared" si="3"/>
        <v>-494</v>
      </c>
    </row>
    <row r="25" spans="1:14" s="14" customFormat="1" ht="22.5" hidden="1" x14ac:dyDescent="0.2">
      <c r="A25" s="14">
        <v>356</v>
      </c>
      <c r="B25" s="15">
        <v>221</v>
      </c>
      <c r="C25" s="16" t="s">
        <v>28</v>
      </c>
      <c r="D25" s="17"/>
      <c r="E25" s="17"/>
      <c r="F25" s="17"/>
      <c r="G25" s="17"/>
      <c r="H25" s="19"/>
      <c r="I25" s="19"/>
      <c r="J25" s="58">
        <f t="shared" si="0"/>
        <v>0</v>
      </c>
      <c r="K25" s="58">
        <f t="shared" si="1"/>
        <v>0</v>
      </c>
      <c r="L25" s="20" t="e">
        <f t="shared" si="4"/>
        <v>#DIV/0!</v>
      </c>
      <c r="M25" s="21">
        <f t="shared" si="3"/>
        <v>0</v>
      </c>
    </row>
    <row r="26" spans="1:14" s="14" customFormat="1" ht="22.5" x14ac:dyDescent="0.2">
      <c r="A26" s="14">
        <v>357</v>
      </c>
      <c r="B26" s="15">
        <v>222</v>
      </c>
      <c r="C26" s="16" t="s">
        <v>29</v>
      </c>
      <c r="D26" s="17"/>
      <c r="E26" s="17"/>
      <c r="F26" s="17"/>
      <c r="G26" s="17"/>
      <c r="H26" s="19">
        <v>7010</v>
      </c>
      <c r="I26" s="19">
        <v>5214</v>
      </c>
      <c r="J26" s="58">
        <f t="shared" si="0"/>
        <v>0</v>
      </c>
      <c r="K26" s="58">
        <f t="shared" si="1"/>
        <v>0</v>
      </c>
      <c r="L26" s="20">
        <f t="shared" si="4"/>
        <v>-25.620542082738947</v>
      </c>
      <c r="M26" s="21">
        <f t="shared" si="3"/>
        <v>-1796</v>
      </c>
    </row>
    <row r="27" spans="1:14" s="14" customFormat="1" x14ac:dyDescent="0.2">
      <c r="A27" s="14">
        <v>752</v>
      </c>
      <c r="B27" s="15">
        <v>735</v>
      </c>
      <c r="C27" s="16" t="s">
        <v>30</v>
      </c>
      <c r="D27" s="17"/>
      <c r="E27" s="17"/>
      <c r="F27" s="17"/>
      <c r="G27" s="17"/>
      <c r="H27" s="19">
        <v>483</v>
      </c>
      <c r="I27" s="19">
        <v>391</v>
      </c>
      <c r="J27" s="58">
        <f t="shared" si="0"/>
        <v>0</v>
      </c>
      <c r="K27" s="58">
        <f t="shared" si="1"/>
        <v>0</v>
      </c>
      <c r="L27" s="20">
        <f t="shared" si="4"/>
        <v>-19.047619047619047</v>
      </c>
      <c r="M27" s="21">
        <f t="shared" si="3"/>
        <v>-92</v>
      </c>
    </row>
    <row r="28" spans="1:14" s="14" customFormat="1" x14ac:dyDescent="0.2">
      <c r="A28" s="14">
        <v>358</v>
      </c>
      <c r="B28" s="15">
        <v>223</v>
      </c>
      <c r="C28" s="16" t="s">
        <v>31</v>
      </c>
      <c r="D28" s="17"/>
      <c r="E28" s="17">
        <v>5.9</v>
      </c>
      <c r="F28" s="17">
        <v>6.23</v>
      </c>
      <c r="G28" s="17">
        <v>7.22</v>
      </c>
      <c r="H28" s="19">
        <v>11156</v>
      </c>
      <c r="I28" s="19">
        <v>8376</v>
      </c>
      <c r="J28" s="59"/>
      <c r="K28" s="59"/>
      <c r="L28" s="20">
        <f t="shared" si="4"/>
        <v>-24.919325923269987</v>
      </c>
      <c r="M28" s="21">
        <f t="shared" si="3"/>
        <v>-2780</v>
      </c>
    </row>
    <row r="29" spans="1:14" s="14" customFormat="1" hidden="1" x14ac:dyDescent="0.2">
      <c r="A29" s="14">
        <v>673</v>
      </c>
      <c r="B29" s="15">
        <v>672</v>
      </c>
      <c r="C29" s="16" t="s">
        <v>32</v>
      </c>
      <c r="D29" s="17"/>
      <c r="E29" s="17"/>
      <c r="F29" s="17"/>
      <c r="G29" s="17"/>
      <c r="H29" s="19"/>
      <c r="I29" s="19"/>
      <c r="J29" s="58">
        <f t="shared" ref="J29:K34" si="5">IF($D29&gt;0,$D29*H29,IF($D$3=0,"Defina el nivel de atención de la IPS",IF($D$3=1,$E29*H29,IF($D$3=2,$F29*H29,IF($D$3=3,$G29*H29,"Error")))))</f>
        <v>0</v>
      </c>
      <c r="K29" s="58">
        <f t="shared" si="5"/>
        <v>0</v>
      </c>
      <c r="L29" s="20" t="e">
        <f t="shared" si="4"/>
        <v>#DIV/0!</v>
      </c>
      <c r="M29" s="21">
        <f t="shared" si="3"/>
        <v>0</v>
      </c>
      <c r="N29" s="24"/>
    </row>
    <row r="30" spans="1:14" s="14" customFormat="1" hidden="1" x14ac:dyDescent="0.2">
      <c r="A30" s="14">
        <v>359</v>
      </c>
      <c r="B30" s="15">
        <v>224</v>
      </c>
      <c r="C30" s="16" t="s">
        <v>33</v>
      </c>
      <c r="D30" s="17"/>
      <c r="E30" s="17"/>
      <c r="F30" s="17"/>
      <c r="G30" s="17"/>
      <c r="H30" s="19"/>
      <c r="I30" s="19"/>
      <c r="J30" s="58">
        <f t="shared" si="5"/>
        <v>0</v>
      </c>
      <c r="K30" s="58">
        <f t="shared" si="5"/>
        <v>0</v>
      </c>
      <c r="L30" s="20" t="e">
        <f t="shared" si="4"/>
        <v>#DIV/0!</v>
      </c>
      <c r="M30" s="21">
        <f t="shared" si="3"/>
        <v>0</v>
      </c>
      <c r="N30" s="24"/>
    </row>
    <row r="31" spans="1:14" s="14" customFormat="1" x14ac:dyDescent="0.2">
      <c r="A31" s="14">
        <v>360</v>
      </c>
      <c r="B31" s="15">
        <v>225</v>
      </c>
      <c r="C31" s="16" t="s">
        <v>34</v>
      </c>
      <c r="D31" s="17"/>
      <c r="E31" s="17">
        <v>10.74</v>
      </c>
      <c r="F31" s="17">
        <v>11.64</v>
      </c>
      <c r="G31" s="17">
        <v>15.64</v>
      </c>
      <c r="H31" s="57">
        <v>23553</v>
      </c>
      <c r="I31" s="57">
        <v>16954</v>
      </c>
      <c r="J31" s="58">
        <f t="shared" si="5"/>
        <v>252959.22</v>
      </c>
      <c r="K31" s="58">
        <f t="shared" si="5"/>
        <v>182085.96</v>
      </c>
      <c r="L31" s="20">
        <f t="shared" si="4"/>
        <v>-28.017662293550714</v>
      </c>
      <c r="M31" s="21">
        <f t="shared" si="3"/>
        <v>-6599</v>
      </c>
      <c r="N31" s="24"/>
    </row>
    <row r="32" spans="1:14" s="14" customFormat="1" ht="22.5" x14ac:dyDescent="0.2">
      <c r="A32" s="14">
        <v>361</v>
      </c>
      <c r="B32" s="15">
        <v>226</v>
      </c>
      <c r="C32" s="16" t="s">
        <v>35</v>
      </c>
      <c r="D32" s="17"/>
      <c r="E32" s="17"/>
      <c r="F32" s="17"/>
      <c r="G32" s="17"/>
      <c r="H32" s="19">
        <v>2554</v>
      </c>
      <c r="I32" s="19">
        <v>1801</v>
      </c>
      <c r="J32" s="58">
        <f t="shared" si="5"/>
        <v>0</v>
      </c>
      <c r="K32" s="58">
        <f t="shared" si="5"/>
        <v>0</v>
      </c>
      <c r="L32" s="20">
        <f t="shared" si="4"/>
        <v>-29.483163664839466</v>
      </c>
      <c r="M32" s="21">
        <f t="shared" si="3"/>
        <v>-753</v>
      </c>
      <c r="N32" s="24"/>
    </row>
    <row r="33" spans="1:14" s="14" customFormat="1" ht="22.5" hidden="1" x14ac:dyDescent="0.2">
      <c r="A33" s="14">
        <v>362</v>
      </c>
      <c r="B33" s="15">
        <v>227</v>
      </c>
      <c r="C33" s="16" t="s">
        <v>36</v>
      </c>
      <c r="D33" s="17"/>
      <c r="E33" s="17"/>
      <c r="F33" s="17"/>
      <c r="G33" s="17"/>
      <c r="H33" s="19"/>
      <c r="I33" s="19"/>
      <c r="J33" s="58">
        <f t="shared" si="5"/>
        <v>0</v>
      </c>
      <c r="K33" s="58">
        <f t="shared" si="5"/>
        <v>0</v>
      </c>
      <c r="L33" s="20" t="e">
        <f t="shared" si="4"/>
        <v>#DIV/0!</v>
      </c>
      <c r="M33" s="21">
        <f t="shared" si="3"/>
        <v>0</v>
      </c>
      <c r="N33" s="24"/>
    </row>
    <row r="34" spans="1:14" s="14" customFormat="1" ht="22.5" x14ac:dyDescent="0.2">
      <c r="A34" s="14">
        <v>363</v>
      </c>
      <c r="B34" s="15">
        <v>228</v>
      </c>
      <c r="C34" s="16" t="s">
        <v>37</v>
      </c>
      <c r="D34" s="17"/>
      <c r="E34" s="17"/>
      <c r="F34" s="17"/>
      <c r="G34" s="17"/>
      <c r="H34" s="19">
        <v>19541</v>
      </c>
      <c r="I34" s="19">
        <v>13825</v>
      </c>
      <c r="J34" s="58">
        <f t="shared" si="5"/>
        <v>0</v>
      </c>
      <c r="K34" s="58">
        <f t="shared" si="5"/>
        <v>0</v>
      </c>
      <c r="L34" s="20">
        <f t="shared" si="4"/>
        <v>-29.251317742183105</v>
      </c>
      <c r="M34" s="21">
        <f t="shared" si="3"/>
        <v>-5716</v>
      </c>
      <c r="N34" s="24"/>
    </row>
    <row r="35" spans="1:14" s="14" customFormat="1" x14ac:dyDescent="0.2">
      <c r="A35" s="14">
        <v>753</v>
      </c>
      <c r="B35" s="15">
        <v>736</v>
      </c>
      <c r="C35" s="16" t="s">
        <v>38</v>
      </c>
      <c r="D35" s="17">
        <v>10.050000000000001</v>
      </c>
      <c r="E35" s="17"/>
      <c r="F35" s="17"/>
      <c r="G35" s="17"/>
      <c r="H35" s="19">
        <v>1458</v>
      </c>
      <c r="I35" s="19">
        <v>1328</v>
      </c>
      <c r="J35" s="58"/>
      <c r="K35" s="58"/>
      <c r="L35" s="20">
        <f t="shared" si="4"/>
        <v>-8.9163237311385473</v>
      </c>
      <c r="M35" s="21">
        <f t="shared" si="3"/>
        <v>-130</v>
      </c>
      <c r="N35" s="24"/>
    </row>
    <row r="36" spans="1:14" s="14" customFormat="1" hidden="1" x14ac:dyDescent="0.2">
      <c r="A36" s="14">
        <v>364</v>
      </c>
      <c r="B36" s="15">
        <v>229</v>
      </c>
      <c r="C36" s="16" t="s">
        <v>39</v>
      </c>
      <c r="D36" s="17">
        <v>51.33</v>
      </c>
      <c r="E36" s="17"/>
      <c r="F36" s="17"/>
      <c r="G36" s="17"/>
      <c r="H36" s="19"/>
      <c r="I36" s="19"/>
      <c r="J36" s="58">
        <f t="shared" ref="J36:J52" si="6">IF($D36&gt;0,$D36*H36,IF($D$3=0,"Defina el nivel de atención de la IPS",IF($D$3=1,$E36*H36,IF($D$3=2,$F36*H36,IF($D$3=3,$G36*H36,"Error")))))</f>
        <v>0</v>
      </c>
      <c r="K36" s="58">
        <f t="shared" ref="K36:K52" si="7">IF($D36&gt;0,$D36*I36,IF($D$3=0,"Defina el nivel de atención de la IPS",IF($D$3=1,$E36*I36,IF($D$3=2,$F36*I36,IF($D$3=3,$G36*I36,"Error")))))</f>
        <v>0</v>
      </c>
      <c r="L36" s="20" t="e">
        <f t="shared" si="4"/>
        <v>#DIV/0!</v>
      </c>
      <c r="M36" s="21">
        <f t="shared" si="3"/>
        <v>0</v>
      </c>
      <c r="N36" s="24"/>
    </row>
    <row r="37" spans="1:14" s="14" customFormat="1" hidden="1" x14ac:dyDescent="0.2">
      <c r="A37" s="14">
        <v>365</v>
      </c>
      <c r="B37" s="15">
        <v>230</v>
      </c>
      <c r="C37" s="16" t="s">
        <v>40</v>
      </c>
      <c r="D37" s="17">
        <v>108.55</v>
      </c>
      <c r="E37" s="17"/>
      <c r="F37" s="17"/>
      <c r="G37" s="17"/>
      <c r="H37" s="19"/>
      <c r="I37" s="19"/>
      <c r="J37" s="58">
        <f t="shared" si="6"/>
        <v>0</v>
      </c>
      <c r="K37" s="58">
        <f t="shared" si="7"/>
        <v>0</v>
      </c>
      <c r="L37" s="20" t="e">
        <f t="shared" si="4"/>
        <v>#DIV/0!</v>
      </c>
      <c r="M37" s="21">
        <f t="shared" si="3"/>
        <v>0</v>
      </c>
      <c r="N37" s="24"/>
    </row>
    <row r="38" spans="1:14" s="14" customFormat="1" x14ac:dyDescent="0.2">
      <c r="A38" s="14">
        <v>366</v>
      </c>
      <c r="B38" s="15">
        <v>231</v>
      </c>
      <c r="C38" s="16" t="s">
        <v>41</v>
      </c>
      <c r="D38" s="17"/>
      <c r="E38" s="17"/>
      <c r="F38" s="17"/>
      <c r="G38" s="17"/>
      <c r="H38" s="19">
        <v>23551</v>
      </c>
      <c r="I38" s="19">
        <v>16954</v>
      </c>
      <c r="J38" s="58">
        <f t="shared" si="6"/>
        <v>0</v>
      </c>
      <c r="K38" s="58">
        <f t="shared" si="7"/>
        <v>0</v>
      </c>
      <c r="L38" s="20">
        <f t="shared" si="4"/>
        <v>-28.011549403422357</v>
      </c>
      <c r="M38" s="21">
        <f t="shared" si="3"/>
        <v>-6597</v>
      </c>
      <c r="N38" s="24"/>
    </row>
    <row r="39" spans="1:14" s="14" customFormat="1" x14ac:dyDescent="0.2">
      <c r="A39" s="14">
        <v>367</v>
      </c>
      <c r="B39" s="15">
        <v>232</v>
      </c>
      <c r="C39" s="16" t="s">
        <v>42</v>
      </c>
      <c r="D39" s="17"/>
      <c r="E39" s="17"/>
      <c r="F39" s="17"/>
      <c r="G39" s="17"/>
      <c r="H39" s="19">
        <v>23360</v>
      </c>
      <c r="I39" s="19">
        <v>32242</v>
      </c>
      <c r="J39" s="58">
        <f t="shared" si="6"/>
        <v>0</v>
      </c>
      <c r="K39" s="58">
        <f t="shared" si="7"/>
        <v>0</v>
      </c>
      <c r="L39" s="20">
        <f t="shared" si="4"/>
        <v>38.022260273972606</v>
      </c>
      <c r="M39" s="21">
        <f t="shared" si="3"/>
        <v>8882</v>
      </c>
      <c r="N39" s="24"/>
    </row>
    <row r="40" spans="1:14" s="14" customFormat="1" ht="22.5" x14ac:dyDescent="0.2">
      <c r="A40" s="14">
        <v>369</v>
      </c>
      <c r="B40" s="15">
        <v>234</v>
      </c>
      <c r="C40" s="16" t="s">
        <v>43</v>
      </c>
      <c r="D40" s="17"/>
      <c r="E40" s="17">
        <v>82</v>
      </c>
      <c r="F40" s="17">
        <v>138.09</v>
      </c>
      <c r="G40" s="17">
        <v>262.10000000000002</v>
      </c>
      <c r="H40" s="19">
        <v>6711</v>
      </c>
      <c r="I40" s="19">
        <v>5475</v>
      </c>
      <c r="J40" s="58">
        <f t="shared" si="6"/>
        <v>550302</v>
      </c>
      <c r="K40" s="58">
        <f t="shared" si="7"/>
        <v>448950</v>
      </c>
      <c r="L40" s="20">
        <f t="shared" si="4"/>
        <v>-18.417523468931606</v>
      </c>
      <c r="M40" s="21">
        <f t="shared" si="3"/>
        <v>-1236</v>
      </c>
      <c r="N40" s="24"/>
    </row>
    <row r="41" spans="1:14" s="14" customFormat="1" x14ac:dyDescent="0.2">
      <c r="A41" s="14">
        <v>370</v>
      </c>
      <c r="B41" s="15">
        <v>235</v>
      </c>
      <c r="C41" s="16" t="s">
        <v>44</v>
      </c>
      <c r="D41" s="17"/>
      <c r="E41" s="17"/>
      <c r="F41" s="17"/>
      <c r="G41" s="17"/>
      <c r="H41" s="19">
        <v>6711</v>
      </c>
      <c r="I41" s="19">
        <v>5475</v>
      </c>
      <c r="J41" s="58">
        <f t="shared" si="6"/>
        <v>0</v>
      </c>
      <c r="K41" s="58">
        <f t="shared" si="7"/>
        <v>0</v>
      </c>
      <c r="L41" s="20">
        <f t="shared" si="4"/>
        <v>-18.417523468931606</v>
      </c>
      <c r="M41" s="21">
        <f t="shared" si="3"/>
        <v>-1236</v>
      </c>
      <c r="N41" s="24"/>
    </row>
    <row r="42" spans="1:14" s="14" customFormat="1" hidden="1" x14ac:dyDescent="0.2">
      <c r="A42" s="14">
        <v>371</v>
      </c>
      <c r="B42" s="15">
        <v>236</v>
      </c>
      <c r="C42" s="16" t="s">
        <v>45</v>
      </c>
      <c r="D42" s="17"/>
      <c r="E42" s="17"/>
      <c r="F42" s="17"/>
      <c r="G42" s="17"/>
      <c r="H42" s="19"/>
      <c r="I42" s="19"/>
      <c r="J42" s="58">
        <f t="shared" si="6"/>
        <v>0</v>
      </c>
      <c r="K42" s="58">
        <f t="shared" si="7"/>
        <v>0</v>
      </c>
      <c r="L42" s="20" t="e">
        <f t="shared" si="4"/>
        <v>#DIV/0!</v>
      </c>
      <c r="M42" s="21">
        <f t="shared" si="3"/>
        <v>0</v>
      </c>
      <c r="N42" s="24"/>
    </row>
    <row r="43" spans="1:14" s="14" customFormat="1" hidden="1" x14ac:dyDescent="0.2">
      <c r="A43" s="14">
        <v>372</v>
      </c>
      <c r="B43" s="15">
        <v>237</v>
      </c>
      <c r="C43" s="16" t="s">
        <v>46</v>
      </c>
      <c r="D43" s="17"/>
      <c r="E43" s="17"/>
      <c r="F43" s="17"/>
      <c r="G43" s="17"/>
      <c r="H43" s="19"/>
      <c r="I43" s="19"/>
      <c r="J43" s="58">
        <f t="shared" si="6"/>
        <v>0</v>
      </c>
      <c r="K43" s="58">
        <f t="shared" si="7"/>
        <v>0</v>
      </c>
      <c r="L43" s="20" t="e">
        <f t="shared" si="4"/>
        <v>#DIV/0!</v>
      </c>
      <c r="M43" s="21">
        <f t="shared" si="3"/>
        <v>0</v>
      </c>
      <c r="N43" s="24"/>
    </row>
    <row r="44" spans="1:14" s="14" customFormat="1" hidden="1" x14ac:dyDescent="0.2">
      <c r="A44" s="14">
        <v>373</v>
      </c>
      <c r="B44" s="15">
        <v>238</v>
      </c>
      <c r="C44" s="16" t="s">
        <v>47</v>
      </c>
      <c r="D44" s="17"/>
      <c r="E44" s="17"/>
      <c r="F44" s="17"/>
      <c r="G44" s="17"/>
      <c r="H44" s="19"/>
      <c r="I44" s="19"/>
      <c r="J44" s="58">
        <f t="shared" si="6"/>
        <v>0</v>
      </c>
      <c r="K44" s="58">
        <f t="shared" si="7"/>
        <v>0</v>
      </c>
      <c r="L44" s="20" t="e">
        <f t="shared" si="4"/>
        <v>#DIV/0!</v>
      </c>
      <c r="M44" s="21">
        <f t="shared" si="3"/>
        <v>0</v>
      </c>
      <c r="N44" s="24"/>
    </row>
    <row r="45" spans="1:14" s="14" customFormat="1" x14ac:dyDescent="0.2">
      <c r="A45" s="14">
        <v>375</v>
      </c>
      <c r="B45" s="15">
        <v>240</v>
      </c>
      <c r="C45" s="16" t="s">
        <v>48</v>
      </c>
      <c r="D45" s="17"/>
      <c r="E45" s="17">
        <v>1.98</v>
      </c>
      <c r="F45" s="17">
        <v>3.1</v>
      </c>
      <c r="G45" s="17">
        <v>6.98</v>
      </c>
      <c r="H45" s="19">
        <v>369054</v>
      </c>
      <c r="I45" s="19">
        <v>314180</v>
      </c>
      <c r="J45" s="58">
        <f t="shared" si="6"/>
        <v>730726.92</v>
      </c>
      <c r="K45" s="58">
        <f t="shared" si="7"/>
        <v>622076.4</v>
      </c>
      <c r="L45" s="20">
        <f t="shared" si="4"/>
        <v>-14.868826784156248</v>
      </c>
      <c r="M45" s="21">
        <f t="shared" si="3"/>
        <v>-54874</v>
      </c>
      <c r="N45" s="24"/>
    </row>
    <row r="46" spans="1:14" s="14" customFormat="1" x14ac:dyDescent="0.2">
      <c r="A46" s="14">
        <v>376</v>
      </c>
      <c r="B46" s="15">
        <v>241</v>
      </c>
      <c r="C46" s="16" t="s">
        <v>49</v>
      </c>
      <c r="D46" s="17"/>
      <c r="E46" s="17">
        <v>4.7300000000000004</v>
      </c>
      <c r="F46" s="17">
        <v>6.51</v>
      </c>
      <c r="G46" s="17">
        <v>37.4</v>
      </c>
      <c r="H46" s="19">
        <v>19274</v>
      </c>
      <c r="I46" s="19">
        <v>13324</v>
      </c>
      <c r="J46" s="58">
        <f t="shared" si="6"/>
        <v>91166.02</v>
      </c>
      <c r="K46" s="58">
        <f t="shared" si="7"/>
        <v>63022.520000000004</v>
      </c>
      <c r="L46" s="20">
        <f t="shared" si="4"/>
        <v>-30.870602884715158</v>
      </c>
      <c r="M46" s="21">
        <f t="shared" si="3"/>
        <v>-5950</v>
      </c>
      <c r="N46" s="24"/>
    </row>
    <row r="47" spans="1:14" s="14" customFormat="1" hidden="1" x14ac:dyDescent="0.2">
      <c r="A47" s="14">
        <v>433</v>
      </c>
      <c r="B47" s="15">
        <v>414</v>
      </c>
      <c r="C47" s="16" t="s">
        <v>50</v>
      </c>
      <c r="D47" s="17"/>
      <c r="E47" s="17"/>
      <c r="F47" s="17"/>
      <c r="G47" s="17"/>
      <c r="H47" s="19"/>
      <c r="I47" s="19"/>
      <c r="J47" s="58">
        <f t="shared" si="6"/>
        <v>0</v>
      </c>
      <c r="K47" s="58">
        <f t="shared" si="7"/>
        <v>0</v>
      </c>
      <c r="L47" s="20" t="e">
        <f t="shared" si="4"/>
        <v>#DIV/0!</v>
      </c>
      <c r="M47" s="21">
        <f t="shared" si="3"/>
        <v>0</v>
      </c>
      <c r="N47" s="24"/>
    </row>
    <row r="48" spans="1:14" s="14" customFormat="1" hidden="1" x14ac:dyDescent="0.2">
      <c r="A48" s="14">
        <v>432</v>
      </c>
      <c r="B48" s="15">
        <v>415</v>
      </c>
      <c r="C48" s="16" t="s">
        <v>51</v>
      </c>
      <c r="D48" s="17"/>
      <c r="E48" s="17"/>
      <c r="F48" s="17"/>
      <c r="G48" s="17"/>
      <c r="H48" s="19"/>
      <c r="I48" s="19"/>
      <c r="J48" s="58">
        <f t="shared" si="6"/>
        <v>0</v>
      </c>
      <c r="K48" s="58">
        <f t="shared" si="7"/>
        <v>0</v>
      </c>
      <c r="L48" s="20" t="e">
        <f t="shared" si="4"/>
        <v>#DIV/0!</v>
      </c>
      <c r="M48" s="21">
        <f t="shared" si="3"/>
        <v>0</v>
      </c>
      <c r="N48" s="24"/>
    </row>
    <row r="49" spans="1:13" s="14" customFormat="1" ht="22.5" hidden="1" x14ac:dyDescent="0.2">
      <c r="A49" s="14">
        <v>431</v>
      </c>
      <c r="B49" s="15">
        <v>416</v>
      </c>
      <c r="C49" s="16" t="s">
        <v>52</v>
      </c>
      <c r="D49" s="17"/>
      <c r="E49" s="17"/>
      <c r="F49" s="17"/>
      <c r="G49" s="17"/>
      <c r="H49" s="19"/>
      <c r="I49" s="19"/>
      <c r="J49" s="58">
        <f t="shared" si="6"/>
        <v>0</v>
      </c>
      <c r="K49" s="58">
        <f t="shared" si="7"/>
        <v>0</v>
      </c>
      <c r="L49" s="20" t="e">
        <f t="shared" si="4"/>
        <v>#DIV/0!</v>
      </c>
      <c r="M49" s="21">
        <f t="shared" si="3"/>
        <v>0</v>
      </c>
    </row>
    <row r="50" spans="1:13" s="14" customFormat="1" x14ac:dyDescent="0.2">
      <c r="A50" s="14">
        <v>904</v>
      </c>
      <c r="B50" s="15">
        <v>900</v>
      </c>
      <c r="C50" s="16" t="s">
        <v>53</v>
      </c>
      <c r="D50" s="17">
        <v>2.37</v>
      </c>
      <c r="E50" s="17"/>
      <c r="F50" s="17"/>
      <c r="G50" s="17"/>
      <c r="H50" s="18">
        <v>142441</v>
      </c>
      <c r="I50" s="18">
        <v>99445</v>
      </c>
      <c r="J50" s="58">
        <f t="shared" si="6"/>
        <v>337585.17000000004</v>
      </c>
      <c r="K50" s="58">
        <f t="shared" si="7"/>
        <v>235684.65000000002</v>
      </c>
      <c r="L50" s="20">
        <f t="shared" si="4"/>
        <v>-30.185129281597295</v>
      </c>
      <c r="M50" s="21">
        <f t="shared" si="3"/>
        <v>-42996</v>
      </c>
    </row>
    <row r="51" spans="1:13" s="14" customFormat="1" x14ac:dyDescent="0.2">
      <c r="A51" s="14">
        <v>905</v>
      </c>
      <c r="B51" s="15">
        <v>901</v>
      </c>
      <c r="C51" s="16" t="s">
        <v>54</v>
      </c>
      <c r="D51" s="17">
        <v>1.82</v>
      </c>
      <c r="E51" s="17"/>
      <c r="F51" s="17"/>
      <c r="G51" s="17"/>
      <c r="H51" s="19">
        <v>16783</v>
      </c>
      <c r="I51" s="19">
        <v>19504</v>
      </c>
      <c r="J51" s="58">
        <f t="shared" si="6"/>
        <v>30545.06</v>
      </c>
      <c r="K51" s="58">
        <f t="shared" si="7"/>
        <v>35497.279999999999</v>
      </c>
      <c r="L51" s="20">
        <f t="shared" si="4"/>
        <v>16.21283441577787</v>
      </c>
      <c r="M51" s="21">
        <f t="shared" si="3"/>
        <v>2721</v>
      </c>
    </row>
    <row r="52" spans="1:13" s="14" customFormat="1" ht="22.5" x14ac:dyDescent="0.2">
      <c r="A52" s="14">
        <v>903</v>
      </c>
      <c r="B52" s="15">
        <v>902</v>
      </c>
      <c r="C52" s="16" t="s">
        <v>55</v>
      </c>
      <c r="D52" s="17">
        <v>0.75</v>
      </c>
      <c r="E52" s="17"/>
      <c r="F52" s="17"/>
      <c r="G52" s="17"/>
      <c r="H52" s="19">
        <v>26059</v>
      </c>
      <c r="I52" s="19">
        <v>11884</v>
      </c>
      <c r="J52" s="58">
        <f t="shared" si="6"/>
        <v>19544.25</v>
      </c>
      <c r="K52" s="58">
        <f t="shared" si="7"/>
        <v>8913</v>
      </c>
      <c r="L52" s="20">
        <f t="shared" si="4"/>
        <v>-54.395794159407494</v>
      </c>
      <c r="M52" s="21">
        <f t="shared" si="3"/>
        <v>-14175</v>
      </c>
    </row>
    <row r="53" spans="1:13" ht="26.25" customHeight="1" x14ac:dyDescent="0.2">
      <c r="B53" s="25"/>
      <c r="C53" s="26" t="s">
        <v>56</v>
      </c>
      <c r="D53" s="27"/>
      <c r="E53" s="27"/>
      <c r="F53" s="27"/>
      <c r="G53" s="27"/>
      <c r="H53" s="61" t="s">
        <v>57</v>
      </c>
      <c r="I53" s="61"/>
      <c r="J53" s="59">
        <f>SUM(J7:J52)</f>
        <v>2873271.04</v>
      </c>
      <c r="K53" s="59">
        <f>SUM(K7:K52)</f>
        <v>2183292.7399999998</v>
      </c>
      <c r="L53" s="28">
        <f>(K53-J53)/J53*100</f>
        <v>-24.013686505537617</v>
      </c>
      <c r="M53" s="29"/>
    </row>
  </sheetData>
  <mergeCells count="7">
    <mergeCell ref="M5:M6"/>
    <mergeCell ref="H53:I53"/>
    <mergeCell ref="C5:D5"/>
    <mergeCell ref="E5:G5"/>
    <mergeCell ref="H5:I5"/>
    <mergeCell ref="J5:K5"/>
    <mergeCell ref="L5:L6"/>
  </mergeCells>
  <dataValidations count="1">
    <dataValidation allowBlank="1" showInputMessage="1" showErrorMessage="1" prompt="Año anterior al que está analizando" sqref="H6:K6">
      <formula1>0</formula1>
      <formula2>0</formula2>
    </dataValidation>
  </dataValidations>
  <pageMargins left="0.17013888888888901" right="0.17013888888888901" top="0.45" bottom="0.32986111111111099" header="0.51180555555555496" footer="0.51180555555555496"/>
  <pageSetup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nivel de atención del hospital que va a analizar de la lista dsiponible">
          <x14:formula1>
            <xm:f>'C:\users\estadistica1\downloads\[formato evaluacion  anual 2012-2013 def..xls]10. uvr '!#REF!</xm:f>
          </x14:formula1>
          <x14:formula2>
            <xm:f>0</xm:f>
          </x14:formula2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44" zoomScale="120" zoomScaleNormal="120" zoomScaleSheetLayoutView="100" workbookViewId="0">
      <selection activeCell="A56" sqref="A56:XFD67"/>
    </sheetView>
  </sheetViews>
  <sheetFormatPr baseColWidth="10" defaultColWidth="9.140625" defaultRowHeight="12.75" x14ac:dyDescent="0.2"/>
  <cols>
    <col min="1" max="1" width="45.7109375" customWidth="1"/>
    <col min="2" max="2" width="11.28515625" customWidth="1"/>
    <col min="3" max="3" width="11.140625" customWidth="1"/>
    <col min="4" max="4" width="10.42578125" customWidth="1"/>
    <col min="5" max="5" width="10.85546875" customWidth="1"/>
    <col min="6" max="6" width="6.140625" style="30" hidden="1" customWidth="1"/>
    <col min="7" max="11" width="10.7109375" hidden="1" customWidth="1"/>
    <col min="12" max="1024" width="10.7109375" customWidth="1"/>
  </cols>
  <sheetData>
    <row r="1" spans="1:13" x14ac:dyDescent="0.2">
      <c r="A1" s="31" t="s">
        <v>0</v>
      </c>
      <c r="B1" s="31"/>
      <c r="C1" s="31"/>
      <c r="D1" s="31"/>
      <c r="E1" s="31"/>
      <c r="F1" s="32"/>
    </row>
    <row r="2" spans="1:13" x14ac:dyDescent="0.2">
      <c r="A2" s="31" t="s">
        <v>89</v>
      </c>
      <c r="B2" s="31"/>
      <c r="C2" s="31"/>
      <c r="D2" s="31"/>
      <c r="E2" s="31"/>
      <c r="F2" s="32"/>
    </row>
    <row r="3" spans="1:13" x14ac:dyDescent="0.2">
      <c r="A3" s="31"/>
      <c r="B3" s="31"/>
      <c r="C3" s="31"/>
      <c r="D3" s="31"/>
      <c r="E3" s="31"/>
      <c r="F3" s="32"/>
    </row>
    <row r="4" spans="1:13" x14ac:dyDescent="0.2">
      <c r="A4" s="33" t="s">
        <v>58</v>
      </c>
      <c r="B4" s="33" t="s">
        <v>59</v>
      </c>
      <c r="C4" s="33" t="s">
        <v>60</v>
      </c>
      <c r="D4" s="33" t="s">
        <v>61</v>
      </c>
      <c r="E4" s="33" t="s">
        <v>62</v>
      </c>
      <c r="F4" s="34"/>
    </row>
    <row r="5" spans="1:13" x14ac:dyDescent="0.2">
      <c r="A5" s="35" t="s">
        <v>10</v>
      </c>
      <c r="B5" s="36">
        <f>+'[2]4to Trim UIS'!B5+'[3]enero-sept UIS'!B5</f>
        <v>24180</v>
      </c>
      <c r="C5" s="36">
        <f>+'[2]4to Trim UIS'!C5+'[3]enero-sept UIS'!C5</f>
        <v>12824</v>
      </c>
      <c r="D5" s="36">
        <f>+'[2]4to Trim UIS'!D5+'[3]enero-sept UIS'!D5</f>
        <v>21366</v>
      </c>
      <c r="E5" s="55">
        <f t="shared" ref="E5:E47" si="0">SUM(B5:D5)</f>
        <v>58370</v>
      </c>
      <c r="F5" s="37"/>
      <c r="G5" s="54">
        <f>+B5/E5*100</f>
        <v>41.425389755011139</v>
      </c>
      <c r="H5" s="54">
        <f>+C5/E5*100</f>
        <v>21.970190166181258</v>
      </c>
      <c r="I5" s="54">
        <f>+D5/E5*100</f>
        <v>36.604420078807607</v>
      </c>
      <c r="J5" s="54">
        <f>SUM(G5:I5)</f>
        <v>100</v>
      </c>
      <c r="M5" s="42"/>
    </row>
    <row r="6" spans="1:13" ht="22.5" x14ac:dyDescent="0.2">
      <c r="A6" s="35" t="s">
        <v>11</v>
      </c>
      <c r="B6" s="36">
        <f>+'[2]4to Trim UIS'!B6+'[3]enero-sept UIS'!B6</f>
        <v>2043</v>
      </c>
      <c r="C6" s="36">
        <f>+'[2]4to Trim UIS'!C6+'[3]enero-sept UIS'!C6</f>
        <v>1678</v>
      </c>
      <c r="D6" s="36">
        <f>+'[2]4to Trim UIS'!D6+'[3]enero-sept UIS'!D6</f>
        <v>2442</v>
      </c>
      <c r="E6" s="55">
        <f t="shared" si="0"/>
        <v>6163</v>
      </c>
      <c r="F6" s="37"/>
      <c r="G6" s="54">
        <f t="shared" ref="G6:G55" si="1">+B6/E6*100</f>
        <v>33.149440207691057</v>
      </c>
      <c r="H6" s="54">
        <f t="shared" ref="H6:H55" si="2">+C6/E6*100</f>
        <v>27.22699983774136</v>
      </c>
      <c r="I6" s="54">
        <f t="shared" ref="I6:I55" si="3">+D6/E6*100</f>
        <v>39.623559954567583</v>
      </c>
      <c r="J6" s="54">
        <f t="shared" ref="J6:J55" si="4">SUM(G6:I6)</f>
        <v>100</v>
      </c>
      <c r="M6" s="42"/>
    </row>
    <row r="7" spans="1:13" ht="22.5" x14ac:dyDescent="0.2">
      <c r="A7" s="35" t="s">
        <v>55</v>
      </c>
      <c r="B7" s="36">
        <f>+'[2]4to Trim UIS'!B7+'[3]enero-sept UIS'!B7</f>
        <v>5057</v>
      </c>
      <c r="C7" s="36">
        <f>+'[2]4to Trim UIS'!C7+'[3]enero-sept UIS'!C7</f>
        <v>2778</v>
      </c>
      <c r="D7" s="36">
        <f>+'[2]4to Trim UIS'!D7+'[3]enero-sept UIS'!D7</f>
        <v>4049</v>
      </c>
      <c r="E7" s="55">
        <f t="shared" si="0"/>
        <v>11884</v>
      </c>
      <c r="F7" s="37"/>
      <c r="G7" s="54">
        <f t="shared" si="1"/>
        <v>42.553012453719283</v>
      </c>
      <c r="H7" s="54">
        <f t="shared" si="2"/>
        <v>23.375967687647258</v>
      </c>
      <c r="I7" s="54">
        <f t="shared" si="3"/>
        <v>34.071019858633456</v>
      </c>
      <c r="J7" s="54">
        <f t="shared" si="4"/>
        <v>100</v>
      </c>
      <c r="M7" s="42"/>
    </row>
    <row r="8" spans="1:13" x14ac:dyDescent="0.2">
      <c r="A8" s="35" t="s">
        <v>12</v>
      </c>
      <c r="B8" s="36">
        <f>+'[2]4to Trim UIS'!B8+'[3]enero-sept UIS'!B8</f>
        <v>2407</v>
      </c>
      <c r="C8" s="36">
        <f>+'[2]4to Trim UIS'!C8+'[3]enero-sept UIS'!C8</f>
        <v>1618</v>
      </c>
      <c r="D8" s="36">
        <f>+'[2]4to Trim UIS'!D8+'[3]enero-sept UIS'!D8</f>
        <v>2220</v>
      </c>
      <c r="E8" s="55">
        <f t="shared" si="0"/>
        <v>6245</v>
      </c>
      <c r="F8" s="37"/>
      <c r="G8" s="54">
        <f t="shared" si="1"/>
        <v>38.54283426741393</v>
      </c>
      <c r="H8" s="54">
        <f t="shared" si="2"/>
        <v>25.908726981585268</v>
      </c>
      <c r="I8" s="54">
        <f t="shared" si="3"/>
        <v>35.548438751000802</v>
      </c>
      <c r="J8" s="54">
        <f t="shared" si="4"/>
        <v>100</v>
      </c>
      <c r="M8" s="42"/>
    </row>
    <row r="9" spans="1:13" x14ac:dyDescent="0.2">
      <c r="A9" s="35" t="s">
        <v>13</v>
      </c>
      <c r="B9" s="36">
        <f>+'[2]4to Trim UIS'!B9+'[3]enero-sept UIS'!B9</f>
        <v>57026</v>
      </c>
      <c r="C9" s="36">
        <f>+'[2]4to Trim UIS'!C9+'[3]enero-sept UIS'!C9</f>
        <v>27154</v>
      </c>
      <c r="D9" s="36">
        <f>+'[2]4to Trim UIS'!D9+'[3]enero-sept UIS'!D9</f>
        <v>44582</v>
      </c>
      <c r="E9" s="55">
        <f t="shared" si="0"/>
        <v>128762</v>
      </c>
      <c r="F9" s="37"/>
      <c r="G9" s="54">
        <f t="shared" si="1"/>
        <v>44.287911029651603</v>
      </c>
      <c r="H9" s="54">
        <f t="shared" si="2"/>
        <v>21.088519904940899</v>
      </c>
      <c r="I9" s="54">
        <f t="shared" si="3"/>
        <v>34.623569065407494</v>
      </c>
      <c r="J9" s="54">
        <f t="shared" si="4"/>
        <v>100</v>
      </c>
      <c r="M9" s="42"/>
    </row>
    <row r="10" spans="1:13" x14ac:dyDescent="0.2">
      <c r="A10" s="35" t="s">
        <v>14</v>
      </c>
      <c r="B10" s="36">
        <f>+'[2]4to Trim UIS'!B10+'[3]enero-sept UIS'!B10</f>
        <v>17243</v>
      </c>
      <c r="C10" s="36">
        <f>+'[2]4to Trim UIS'!C10+'[3]enero-sept UIS'!C10</f>
        <v>12967</v>
      </c>
      <c r="D10" s="36">
        <f>+'[2]4to Trim UIS'!D10+'[3]enero-sept UIS'!D10</f>
        <v>12090</v>
      </c>
      <c r="E10" s="55">
        <f t="shared" si="0"/>
        <v>42300</v>
      </c>
      <c r="F10" s="37"/>
      <c r="G10" s="54">
        <f t="shared" si="1"/>
        <v>40.763593380614658</v>
      </c>
      <c r="H10" s="54">
        <f t="shared" si="2"/>
        <v>30.6548463356974</v>
      </c>
      <c r="I10" s="54">
        <f t="shared" si="3"/>
        <v>28.581560283687946</v>
      </c>
      <c r="J10" s="54">
        <f t="shared" si="4"/>
        <v>100.00000000000001</v>
      </c>
      <c r="M10" s="42"/>
    </row>
    <row r="11" spans="1:13" x14ac:dyDescent="0.2">
      <c r="A11" s="35" t="s">
        <v>15</v>
      </c>
      <c r="B11" s="36">
        <f>+'[2]4to Trim UIS'!B11+'[3]enero-sept UIS'!B11</f>
        <v>638</v>
      </c>
      <c r="C11" s="36">
        <f>+'[2]4to Trim UIS'!C11+'[3]enero-sept UIS'!C11</f>
        <v>814</v>
      </c>
      <c r="D11" s="36">
        <f>+'[2]4to Trim UIS'!D11+'[3]enero-sept UIS'!D11</f>
        <v>6833</v>
      </c>
      <c r="E11" s="55">
        <f t="shared" si="0"/>
        <v>8285</v>
      </c>
      <c r="F11" s="37"/>
      <c r="G11" s="54">
        <f t="shared" si="1"/>
        <v>7.7006638503319254</v>
      </c>
      <c r="H11" s="54">
        <f t="shared" si="2"/>
        <v>9.8249849124924555</v>
      </c>
      <c r="I11" s="54">
        <f t="shared" si="3"/>
        <v>82.474351237175611</v>
      </c>
      <c r="J11" s="54">
        <f t="shared" si="4"/>
        <v>100</v>
      </c>
      <c r="M11" s="42"/>
    </row>
    <row r="12" spans="1:13" x14ac:dyDescent="0.2">
      <c r="A12" s="35" t="s">
        <v>16</v>
      </c>
      <c r="B12" s="36">
        <f>+'[2]4to Trim UIS'!B12+'[3]enero-sept UIS'!B12</f>
        <v>0</v>
      </c>
      <c r="C12" s="36">
        <f>+'[2]4to Trim UIS'!C12+'[3]enero-sept UIS'!C12</f>
        <v>0</v>
      </c>
      <c r="D12" s="36">
        <f>+'[2]4to Trim UIS'!D12+'[3]enero-sept UIS'!D12</f>
        <v>0</v>
      </c>
      <c r="E12" s="36">
        <f t="shared" si="0"/>
        <v>0</v>
      </c>
      <c r="F12" s="37"/>
      <c r="G12" s="54" t="e">
        <f t="shared" si="1"/>
        <v>#DIV/0!</v>
      </c>
      <c r="H12" s="54" t="e">
        <f t="shared" si="2"/>
        <v>#DIV/0!</v>
      </c>
      <c r="I12" s="54" t="e">
        <f t="shared" si="3"/>
        <v>#DIV/0!</v>
      </c>
      <c r="J12" s="54" t="e">
        <f t="shared" si="4"/>
        <v>#DIV/0!</v>
      </c>
      <c r="M12" s="42"/>
    </row>
    <row r="13" spans="1:13" ht="33.75" x14ac:dyDescent="0.2">
      <c r="A13" s="35" t="s">
        <v>17</v>
      </c>
      <c r="B13" s="36">
        <f>+'[2]4to Trim UIS'!B13+'[3]enero-sept UIS'!B13</f>
        <v>715</v>
      </c>
      <c r="C13" s="36">
        <f>+'[2]4to Trim UIS'!C13+'[3]enero-sept UIS'!C13</f>
        <v>491</v>
      </c>
      <c r="D13" s="36">
        <f>+'[2]4to Trim UIS'!D13+'[3]enero-sept UIS'!D13</f>
        <v>11260</v>
      </c>
      <c r="E13" s="36">
        <f t="shared" si="0"/>
        <v>12466</v>
      </c>
      <c r="F13" s="37"/>
      <c r="G13" s="54">
        <f t="shared" si="1"/>
        <v>5.7356008342692126</v>
      </c>
      <c r="H13" s="54">
        <f t="shared" si="2"/>
        <v>3.93871330017648</v>
      </c>
      <c r="I13" s="54">
        <f t="shared" si="3"/>
        <v>90.325685865554306</v>
      </c>
      <c r="J13" s="54">
        <f t="shared" si="4"/>
        <v>100</v>
      </c>
    </row>
    <row r="14" spans="1:13" x14ac:dyDescent="0.2">
      <c r="A14" s="35" t="s">
        <v>18</v>
      </c>
      <c r="B14" s="36">
        <f>+'[2]4to Trim UIS'!B14+'[3]enero-sept UIS'!B14</f>
        <v>2999</v>
      </c>
      <c r="C14" s="36">
        <f>+'[2]4to Trim UIS'!C14+'[3]enero-sept UIS'!C14</f>
        <v>3773</v>
      </c>
      <c r="D14" s="36">
        <f>+'[2]4to Trim UIS'!D14+'[3]enero-sept UIS'!D14</f>
        <v>4855</v>
      </c>
      <c r="E14" s="36">
        <f t="shared" si="0"/>
        <v>11627</v>
      </c>
      <c r="F14" s="37"/>
      <c r="G14" s="54">
        <f t="shared" si="1"/>
        <v>25.793411886127117</v>
      </c>
      <c r="H14" s="54">
        <f t="shared" si="2"/>
        <v>32.450331125827816</v>
      </c>
      <c r="I14" s="54">
        <f t="shared" si="3"/>
        <v>41.756256988045067</v>
      </c>
      <c r="J14" s="54">
        <f t="shared" si="4"/>
        <v>100</v>
      </c>
    </row>
    <row r="15" spans="1:13" x14ac:dyDescent="0.2">
      <c r="A15" s="35" t="s">
        <v>19</v>
      </c>
      <c r="B15" s="36">
        <f>+'[2]4to Trim UIS'!B15+'[3]enero-sept UIS'!B15</f>
        <v>8625</v>
      </c>
      <c r="C15" s="36">
        <f>+'[2]4to Trim UIS'!C15+'[3]enero-sept UIS'!C15</f>
        <v>10878</v>
      </c>
      <c r="D15" s="36">
        <f>+'[2]4to Trim UIS'!D15+'[3]enero-sept UIS'!D15</f>
        <v>11860</v>
      </c>
      <c r="E15" s="36">
        <f t="shared" si="0"/>
        <v>31363</v>
      </c>
      <c r="F15" s="37"/>
      <c r="G15" s="54">
        <f t="shared" si="1"/>
        <v>27.50055798233587</v>
      </c>
      <c r="H15" s="54">
        <f t="shared" si="2"/>
        <v>34.684181997895607</v>
      </c>
      <c r="I15" s="54">
        <f t="shared" si="3"/>
        <v>37.815260019768516</v>
      </c>
      <c r="J15" s="54">
        <f t="shared" si="4"/>
        <v>100</v>
      </c>
    </row>
    <row r="16" spans="1:13" x14ac:dyDescent="0.2">
      <c r="A16" s="35" t="s">
        <v>20</v>
      </c>
      <c r="B16" s="36">
        <f>+'[2]4to Trim UIS'!B16+'[3]enero-sept UIS'!B16</f>
        <v>983</v>
      </c>
      <c r="C16" s="36">
        <f>+'[2]4to Trim UIS'!C16+'[3]enero-sept UIS'!C16</f>
        <v>874</v>
      </c>
      <c r="D16" s="36">
        <f>+'[2]4to Trim UIS'!D16+'[3]enero-sept UIS'!D16</f>
        <v>1243</v>
      </c>
      <c r="E16" s="36">
        <f t="shared" si="0"/>
        <v>3100</v>
      </c>
      <c r="F16" s="37"/>
      <c r="G16" s="54">
        <f t="shared" si="1"/>
        <v>31.709677419354836</v>
      </c>
      <c r="H16" s="54">
        <f t="shared" si="2"/>
        <v>28.193548387096772</v>
      </c>
      <c r="I16" s="54">
        <f t="shared" si="3"/>
        <v>40.096774193548384</v>
      </c>
      <c r="J16" s="54">
        <f t="shared" si="4"/>
        <v>100</v>
      </c>
    </row>
    <row r="17" spans="1:10" x14ac:dyDescent="0.2">
      <c r="A17" s="35" t="s">
        <v>21</v>
      </c>
      <c r="B17" s="36">
        <f>+'[2]4to Trim UIS'!B17+'[3]enero-sept UIS'!B17</f>
        <v>1117</v>
      </c>
      <c r="C17" s="36">
        <f>+'[2]4to Trim UIS'!C17+'[3]enero-sept UIS'!C17</f>
        <v>1637</v>
      </c>
      <c r="D17" s="36">
        <f>+'[2]4to Trim UIS'!D17+'[3]enero-sept UIS'!D17</f>
        <v>2826</v>
      </c>
      <c r="E17" s="36">
        <f t="shared" si="0"/>
        <v>5580</v>
      </c>
      <c r="F17" s="37"/>
      <c r="G17" s="54">
        <f t="shared" si="1"/>
        <v>20.017921146953405</v>
      </c>
      <c r="H17" s="54">
        <f t="shared" si="2"/>
        <v>29.336917562724015</v>
      </c>
      <c r="I17" s="54">
        <f t="shared" si="3"/>
        <v>50.645161290322584</v>
      </c>
      <c r="J17" s="54">
        <f t="shared" si="4"/>
        <v>100</v>
      </c>
    </row>
    <row r="18" spans="1:10" x14ac:dyDescent="0.2">
      <c r="A18" s="35" t="s">
        <v>22</v>
      </c>
      <c r="B18" s="36">
        <f>+'[2]4to Trim UIS'!B18+'[3]enero-sept UIS'!B18</f>
        <v>1771</v>
      </c>
      <c r="C18" s="36">
        <f>+'[2]4to Trim UIS'!C18+'[3]enero-sept UIS'!C18</f>
        <v>1414</v>
      </c>
      <c r="D18" s="36">
        <f>+'[2]4to Trim UIS'!D18+'[3]enero-sept UIS'!D18</f>
        <v>3955</v>
      </c>
      <c r="E18" s="36">
        <f t="shared" si="0"/>
        <v>7140</v>
      </c>
      <c r="F18" s="37"/>
      <c r="G18" s="54">
        <f t="shared" si="1"/>
        <v>24.803921568627452</v>
      </c>
      <c r="H18" s="54">
        <f t="shared" si="2"/>
        <v>19.803921568627452</v>
      </c>
      <c r="I18" s="54">
        <f t="shared" si="3"/>
        <v>55.392156862745104</v>
      </c>
      <c r="J18" s="54">
        <f t="shared" si="4"/>
        <v>100</v>
      </c>
    </row>
    <row r="19" spans="1:10" x14ac:dyDescent="0.2">
      <c r="A19" s="35" t="s">
        <v>23</v>
      </c>
      <c r="B19" s="36">
        <f>+'[2]4to Trim UIS'!B19+'[3]enero-sept UIS'!B19</f>
        <v>632</v>
      </c>
      <c r="C19" s="36">
        <f>+'[2]4to Trim UIS'!C19+'[3]enero-sept UIS'!C19</f>
        <v>1028</v>
      </c>
      <c r="D19" s="36">
        <f>+'[2]4to Trim UIS'!D19+'[3]enero-sept UIS'!D19</f>
        <v>1760</v>
      </c>
      <c r="E19" s="36">
        <f t="shared" si="0"/>
        <v>3420</v>
      </c>
      <c r="F19" s="37"/>
      <c r="G19" s="54">
        <f t="shared" si="1"/>
        <v>18.479532163742689</v>
      </c>
      <c r="H19" s="54">
        <f t="shared" si="2"/>
        <v>30.058479532163744</v>
      </c>
      <c r="I19" s="54">
        <f t="shared" si="3"/>
        <v>51.461988304093566</v>
      </c>
      <c r="J19" s="54">
        <f t="shared" si="4"/>
        <v>100</v>
      </c>
    </row>
    <row r="20" spans="1:10" x14ac:dyDescent="0.2">
      <c r="A20" s="35" t="s">
        <v>24</v>
      </c>
      <c r="B20" s="36">
        <f>+'[2]4to Trim UIS'!B20+'[3]enero-sept UIS'!B20</f>
        <v>611</v>
      </c>
      <c r="C20" s="36">
        <f>+'[2]4to Trim UIS'!C20+'[3]enero-sept UIS'!C20</f>
        <v>6</v>
      </c>
      <c r="D20" s="36">
        <f>+'[2]4to Trim UIS'!D20+'[3]enero-sept UIS'!D20</f>
        <v>7</v>
      </c>
      <c r="E20" s="55">
        <f t="shared" si="0"/>
        <v>624</v>
      </c>
      <c r="F20" s="37"/>
      <c r="G20" s="54">
        <f t="shared" si="1"/>
        <v>97.916666666666657</v>
      </c>
      <c r="H20" s="54">
        <f t="shared" si="2"/>
        <v>0.96153846153846156</v>
      </c>
      <c r="I20" s="54">
        <f t="shared" si="3"/>
        <v>1.1217948717948718</v>
      </c>
      <c r="J20" s="54">
        <f t="shared" si="4"/>
        <v>100</v>
      </c>
    </row>
    <row r="21" spans="1:10" x14ac:dyDescent="0.2">
      <c r="A21" s="35" t="s">
        <v>26</v>
      </c>
      <c r="B21" s="36">
        <f>+'[2]4to Trim UIS'!B21+'[3]enero-sept UIS'!B21</f>
        <v>3134</v>
      </c>
      <c r="C21" s="36">
        <f>+'[2]4to Trim UIS'!C21+'[3]enero-sept UIS'!C21</f>
        <v>1535</v>
      </c>
      <c r="D21" s="36">
        <f>+'[2]4to Trim UIS'!D21+'[3]enero-sept UIS'!D21</f>
        <v>2160</v>
      </c>
      <c r="E21" s="36">
        <f t="shared" si="0"/>
        <v>6829</v>
      </c>
      <c r="F21" s="37"/>
      <c r="G21" s="54">
        <f t="shared" si="1"/>
        <v>45.892517206033098</v>
      </c>
      <c r="H21" s="54">
        <f t="shared" si="2"/>
        <v>22.477668765558647</v>
      </c>
      <c r="I21" s="54">
        <f t="shared" si="3"/>
        <v>31.629814028408259</v>
      </c>
      <c r="J21" s="54">
        <f t="shared" si="4"/>
        <v>100.00000000000001</v>
      </c>
    </row>
    <row r="22" spans="1:10" ht="22.5" x14ac:dyDescent="0.2">
      <c r="A22" s="35" t="s">
        <v>63</v>
      </c>
      <c r="B22" s="36">
        <f>+'[2]4to Trim UIS'!B22+'[3]enero-sept UIS'!B22</f>
        <v>1180</v>
      </c>
      <c r="C22" s="36">
        <f>+'[2]4to Trim UIS'!C22+'[3]enero-sept UIS'!C22</f>
        <v>22</v>
      </c>
      <c r="D22" s="36">
        <f>+'[2]4to Trim UIS'!D22+'[3]enero-sept UIS'!D22</f>
        <v>22</v>
      </c>
      <c r="E22" s="36">
        <f t="shared" si="0"/>
        <v>1224</v>
      </c>
      <c r="F22" s="37"/>
      <c r="G22" s="54">
        <f t="shared" si="1"/>
        <v>96.40522875816994</v>
      </c>
      <c r="H22" s="54">
        <f t="shared" si="2"/>
        <v>1.7973856209150325</v>
      </c>
      <c r="I22" s="54">
        <f t="shared" si="3"/>
        <v>1.7973856209150325</v>
      </c>
      <c r="J22" s="54">
        <f t="shared" si="4"/>
        <v>100.00000000000001</v>
      </c>
    </row>
    <row r="23" spans="1:10" ht="22.5" hidden="1" x14ac:dyDescent="0.2">
      <c r="A23" s="35" t="s">
        <v>64</v>
      </c>
      <c r="B23" s="36"/>
      <c r="C23" s="36"/>
      <c r="D23" s="36"/>
      <c r="E23" s="36">
        <f t="shared" si="0"/>
        <v>0</v>
      </c>
      <c r="F23" s="37"/>
      <c r="G23" s="54" t="e">
        <f t="shared" si="1"/>
        <v>#DIV/0!</v>
      </c>
      <c r="H23" s="54" t="e">
        <f t="shared" si="2"/>
        <v>#DIV/0!</v>
      </c>
      <c r="I23" s="54" t="e">
        <f t="shared" si="3"/>
        <v>#DIV/0!</v>
      </c>
      <c r="J23" s="54" t="e">
        <f t="shared" si="4"/>
        <v>#DIV/0!</v>
      </c>
    </row>
    <row r="24" spans="1:10" ht="22.5" x14ac:dyDescent="0.2">
      <c r="A24" s="35" t="s">
        <v>65</v>
      </c>
      <c r="B24" s="36">
        <f>+'[2]4to Trim UIS'!B24+'[3]enero-sept UIS'!B24</f>
        <v>1773</v>
      </c>
      <c r="C24" s="36">
        <f>+'[2]4to Trim UIS'!C24+'[3]enero-sept UIS'!C24</f>
        <v>1423</v>
      </c>
      <c r="D24" s="36">
        <f>+'[2]4to Trim UIS'!D24+'[3]enero-sept UIS'!D24</f>
        <v>2018</v>
      </c>
      <c r="E24" s="36">
        <f t="shared" si="0"/>
        <v>5214</v>
      </c>
      <c r="F24" s="37"/>
      <c r="G24" s="54">
        <f t="shared" si="1"/>
        <v>34.004602991944765</v>
      </c>
      <c r="H24" s="54">
        <f t="shared" si="2"/>
        <v>27.291906405830456</v>
      </c>
      <c r="I24" s="54">
        <f t="shared" si="3"/>
        <v>38.703490602224775</v>
      </c>
      <c r="J24" s="54">
        <f t="shared" si="4"/>
        <v>100</v>
      </c>
    </row>
    <row r="25" spans="1:10" x14ac:dyDescent="0.2">
      <c r="A25" s="35" t="s">
        <v>66</v>
      </c>
      <c r="B25" s="36">
        <f>+'[2]4to Trim UIS'!B25+'[3]enero-sept UIS'!B25</f>
        <v>181</v>
      </c>
      <c r="C25" s="36">
        <f>+'[2]4to Trim UIS'!C25+'[3]enero-sept UIS'!C25</f>
        <v>90</v>
      </c>
      <c r="D25" s="36">
        <f>+'[2]4to Trim UIS'!D25+'[3]enero-sept UIS'!D25</f>
        <v>120</v>
      </c>
      <c r="E25" s="36">
        <f t="shared" si="0"/>
        <v>391</v>
      </c>
      <c r="F25" s="37"/>
      <c r="G25" s="54">
        <f t="shared" si="1"/>
        <v>46.291560102301787</v>
      </c>
      <c r="H25" s="54">
        <f t="shared" si="2"/>
        <v>23.017902813299234</v>
      </c>
      <c r="I25" s="54">
        <f t="shared" si="3"/>
        <v>30.690537084398979</v>
      </c>
      <c r="J25" s="54">
        <f t="shared" si="4"/>
        <v>100</v>
      </c>
    </row>
    <row r="26" spans="1:10" x14ac:dyDescent="0.2">
      <c r="A26" s="35" t="s">
        <v>31</v>
      </c>
      <c r="B26" s="36">
        <f>+'[2]4to Trim UIS'!B26+'[3]enero-sept UIS'!B26</f>
        <v>4145</v>
      </c>
      <c r="C26" s="36">
        <f>+'[2]4to Trim UIS'!C26+'[3]enero-sept UIS'!C26</f>
        <v>2096</v>
      </c>
      <c r="D26" s="36">
        <f>+'[2]4to Trim UIS'!D26+'[3]enero-sept UIS'!D26</f>
        <v>2135</v>
      </c>
      <c r="E26" s="36">
        <f t="shared" si="0"/>
        <v>8376</v>
      </c>
      <c r="F26" s="37"/>
      <c r="G26" s="54">
        <f t="shared" si="1"/>
        <v>49.48662846227316</v>
      </c>
      <c r="H26" s="54">
        <f t="shared" si="2"/>
        <v>25.02387774594078</v>
      </c>
      <c r="I26" s="54">
        <f t="shared" si="3"/>
        <v>25.489493791786057</v>
      </c>
      <c r="J26" s="54">
        <f t="shared" si="4"/>
        <v>100</v>
      </c>
    </row>
    <row r="27" spans="1:10" x14ac:dyDescent="0.2">
      <c r="A27" s="35" t="s">
        <v>32</v>
      </c>
      <c r="B27" s="36"/>
      <c r="C27" s="36"/>
      <c r="D27" s="36"/>
      <c r="E27" s="36">
        <f t="shared" si="0"/>
        <v>0</v>
      </c>
      <c r="F27" s="37"/>
      <c r="G27" s="54" t="e">
        <f t="shared" si="1"/>
        <v>#DIV/0!</v>
      </c>
      <c r="H27" s="54" t="e">
        <f t="shared" si="2"/>
        <v>#DIV/0!</v>
      </c>
      <c r="I27" s="54" t="e">
        <f t="shared" si="3"/>
        <v>#DIV/0!</v>
      </c>
      <c r="J27" s="54" t="e">
        <f t="shared" si="4"/>
        <v>#DIV/0!</v>
      </c>
    </row>
    <row r="28" spans="1:10" x14ac:dyDescent="0.2">
      <c r="A28" s="35" t="s">
        <v>33</v>
      </c>
      <c r="B28" s="36"/>
      <c r="C28" s="36"/>
      <c r="D28" s="36"/>
      <c r="E28" s="36">
        <f t="shared" si="0"/>
        <v>0</v>
      </c>
      <c r="F28" s="37"/>
      <c r="G28" s="54" t="e">
        <f t="shared" si="1"/>
        <v>#DIV/0!</v>
      </c>
      <c r="H28" s="54" t="e">
        <f t="shared" si="2"/>
        <v>#DIV/0!</v>
      </c>
      <c r="I28" s="54" t="e">
        <f t="shared" si="3"/>
        <v>#DIV/0!</v>
      </c>
      <c r="J28" s="54" t="e">
        <f t="shared" si="4"/>
        <v>#DIV/0!</v>
      </c>
    </row>
    <row r="29" spans="1:10" x14ac:dyDescent="0.2">
      <c r="A29" s="35" t="s">
        <v>34</v>
      </c>
      <c r="B29" s="36">
        <f>+'[2]4to Trim UIS'!B29+'[3]enero-sept UIS'!B29</f>
        <v>5910</v>
      </c>
      <c r="C29" s="36">
        <f>+'[2]4to Trim UIS'!C29+'[3]enero-sept UIS'!C29</f>
        <v>4899</v>
      </c>
      <c r="D29" s="36">
        <f>+'[2]4to Trim UIS'!D29+'[3]enero-sept UIS'!D29</f>
        <v>6145</v>
      </c>
      <c r="E29" s="36">
        <f t="shared" si="0"/>
        <v>16954</v>
      </c>
      <c r="F29" s="37"/>
      <c r="G29" s="54">
        <f t="shared" si="1"/>
        <v>34.859030317329243</v>
      </c>
      <c r="H29" s="54">
        <f t="shared" si="2"/>
        <v>28.895835790963787</v>
      </c>
      <c r="I29" s="54">
        <f t="shared" si="3"/>
        <v>36.245133891706971</v>
      </c>
      <c r="J29" s="54">
        <f t="shared" si="4"/>
        <v>100</v>
      </c>
    </row>
    <row r="30" spans="1:10" ht="22.5" x14ac:dyDescent="0.2">
      <c r="A30" s="35" t="s">
        <v>67</v>
      </c>
      <c r="B30" s="36">
        <f>+'[2]4to Trim UIS'!B30+'[3]enero-sept UIS'!B30</f>
        <v>1741</v>
      </c>
      <c r="C30" s="36">
        <f>+'[2]4to Trim UIS'!C30+'[3]enero-sept UIS'!C30</f>
        <v>32</v>
      </c>
      <c r="D30" s="36">
        <f>+'[2]4to Trim UIS'!D30+'[3]enero-sept UIS'!D30</f>
        <v>28</v>
      </c>
      <c r="E30" s="36">
        <f t="shared" si="0"/>
        <v>1801</v>
      </c>
      <c r="F30" s="37"/>
      <c r="G30" s="54">
        <f t="shared" si="1"/>
        <v>96.668517490283179</v>
      </c>
      <c r="H30" s="54">
        <f t="shared" si="2"/>
        <v>1.776790671848973</v>
      </c>
      <c r="I30" s="54">
        <f t="shared" si="3"/>
        <v>1.5546918378678511</v>
      </c>
      <c r="J30" s="54">
        <f t="shared" si="4"/>
        <v>100</v>
      </c>
    </row>
    <row r="31" spans="1:10" ht="22.5" hidden="1" x14ac:dyDescent="0.2">
      <c r="A31" s="35" t="s">
        <v>68</v>
      </c>
      <c r="B31" s="36"/>
      <c r="C31" s="36"/>
      <c r="D31" s="36"/>
      <c r="E31" s="36">
        <f t="shared" si="0"/>
        <v>0</v>
      </c>
      <c r="F31" s="37"/>
      <c r="G31" s="54" t="e">
        <f t="shared" si="1"/>
        <v>#DIV/0!</v>
      </c>
      <c r="H31" s="54" t="e">
        <f t="shared" si="2"/>
        <v>#DIV/0!</v>
      </c>
      <c r="I31" s="54" t="e">
        <f t="shared" si="3"/>
        <v>#DIV/0!</v>
      </c>
      <c r="J31" s="54" t="e">
        <f t="shared" si="4"/>
        <v>#DIV/0!</v>
      </c>
    </row>
    <row r="32" spans="1:10" ht="22.5" x14ac:dyDescent="0.2">
      <c r="A32" s="35" t="s">
        <v>69</v>
      </c>
      <c r="B32" s="36">
        <f>+'[2]4to Trim UIS'!B32+'[3]enero-sept UIS'!B32</f>
        <v>3604</v>
      </c>
      <c r="C32" s="36">
        <f>+'[2]4to Trim UIS'!C32+'[3]enero-sept UIS'!C32</f>
        <v>4543</v>
      </c>
      <c r="D32" s="36">
        <f>+'[2]4to Trim UIS'!D32+'[3]enero-sept UIS'!D32</f>
        <v>5678</v>
      </c>
      <c r="E32" s="36">
        <f t="shared" si="0"/>
        <v>13825</v>
      </c>
      <c r="F32" s="37"/>
      <c r="G32" s="54">
        <f t="shared" si="1"/>
        <v>26.068716094032553</v>
      </c>
      <c r="H32" s="54">
        <f t="shared" si="2"/>
        <v>32.860759493670891</v>
      </c>
      <c r="I32" s="54">
        <f t="shared" si="3"/>
        <v>41.070524412296564</v>
      </c>
      <c r="J32" s="54">
        <f t="shared" si="4"/>
        <v>100</v>
      </c>
    </row>
    <row r="33" spans="1:10" x14ac:dyDescent="0.2">
      <c r="A33" s="35" t="s">
        <v>70</v>
      </c>
      <c r="B33" s="36">
        <f>+'[2]4to Trim UIS'!B33+'[3]enero-sept UIS'!B33</f>
        <v>565</v>
      </c>
      <c r="C33" s="36">
        <f>+'[2]4to Trim UIS'!C33+'[3]enero-sept UIS'!C33</f>
        <v>324</v>
      </c>
      <c r="D33" s="36">
        <f>+'[2]4to Trim UIS'!D33+'[3]enero-sept UIS'!D33</f>
        <v>439</v>
      </c>
      <c r="E33" s="36">
        <f t="shared" si="0"/>
        <v>1328</v>
      </c>
      <c r="F33" s="37"/>
      <c r="G33" s="54">
        <f t="shared" si="1"/>
        <v>42.545180722891565</v>
      </c>
      <c r="H33" s="54">
        <f t="shared" si="2"/>
        <v>24.397590361445783</v>
      </c>
      <c r="I33" s="54">
        <f t="shared" si="3"/>
        <v>33.057228915662648</v>
      </c>
      <c r="J33" s="54">
        <f t="shared" si="4"/>
        <v>100</v>
      </c>
    </row>
    <row r="34" spans="1:10" x14ac:dyDescent="0.2">
      <c r="A34" s="35" t="s">
        <v>71</v>
      </c>
      <c r="B34" s="36"/>
      <c r="C34" s="36"/>
      <c r="D34" s="36"/>
      <c r="E34" s="36">
        <f t="shared" si="0"/>
        <v>0</v>
      </c>
      <c r="F34" s="37"/>
      <c r="G34" s="54" t="e">
        <f t="shared" si="1"/>
        <v>#DIV/0!</v>
      </c>
      <c r="H34" s="54" t="e">
        <f t="shared" si="2"/>
        <v>#DIV/0!</v>
      </c>
      <c r="I34" s="54" t="e">
        <f t="shared" si="3"/>
        <v>#DIV/0!</v>
      </c>
      <c r="J34" s="54" t="e">
        <f t="shared" si="4"/>
        <v>#DIV/0!</v>
      </c>
    </row>
    <row r="35" spans="1:10" x14ac:dyDescent="0.2">
      <c r="A35" s="35" t="s">
        <v>40</v>
      </c>
      <c r="B35" s="36"/>
      <c r="C35" s="36"/>
      <c r="D35" s="36"/>
      <c r="E35" s="55">
        <f t="shared" si="0"/>
        <v>0</v>
      </c>
      <c r="F35" s="37"/>
      <c r="G35" s="54" t="e">
        <f t="shared" si="1"/>
        <v>#DIV/0!</v>
      </c>
      <c r="H35" s="54" t="e">
        <f t="shared" si="2"/>
        <v>#DIV/0!</v>
      </c>
      <c r="I35" s="54" t="e">
        <f t="shared" si="3"/>
        <v>#DIV/0!</v>
      </c>
      <c r="J35" s="54" t="e">
        <f t="shared" si="4"/>
        <v>#DIV/0!</v>
      </c>
    </row>
    <row r="36" spans="1:10" x14ac:dyDescent="0.2">
      <c r="A36" s="35" t="s">
        <v>41</v>
      </c>
      <c r="B36" s="36">
        <f>+'[2]4to Trim UIS'!B36+'[3]enero-sept UIS'!B36</f>
        <v>5910</v>
      </c>
      <c r="C36" s="36">
        <f>+'[2]4to Trim UIS'!C36+'[3]enero-sept UIS'!C36</f>
        <v>4899</v>
      </c>
      <c r="D36" s="36">
        <f>+'[2]4to Trim UIS'!D36+'[3]enero-sept UIS'!D36</f>
        <v>6145</v>
      </c>
      <c r="E36" s="36">
        <f>SUM(B36:D36)</f>
        <v>16954</v>
      </c>
      <c r="F36" s="37"/>
      <c r="G36" s="54">
        <f t="shared" si="1"/>
        <v>34.859030317329243</v>
      </c>
      <c r="H36" s="54">
        <f t="shared" si="2"/>
        <v>28.895835790963787</v>
      </c>
      <c r="I36" s="54">
        <f t="shared" si="3"/>
        <v>36.245133891706971</v>
      </c>
      <c r="J36" s="54">
        <f t="shared" si="4"/>
        <v>100</v>
      </c>
    </row>
    <row r="37" spans="1:10" x14ac:dyDescent="0.2">
      <c r="A37" s="35" t="s">
        <v>42</v>
      </c>
      <c r="B37" s="36">
        <f>+'[2]4to Trim UIS'!B37+'[3]enero-sept UIS'!B37</f>
        <v>6404</v>
      </c>
      <c r="C37" s="36">
        <f>+'[2]4to Trim UIS'!C37+'[3]enero-sept UIS'!C37</f>
        <v>8976</v>
      </c>
      <c r="D37" s="36">
        <f>+'[2]4to Trim UIS'!D37+'[3]enero-sept UIS'!D37</f>
        <v>16862</v>
      </c>
      <c r="E37" s="36">
        <f>SUM(B37:D37)</f>
        <v>32242</v>
      </c>
      <c r="F37" s="37"/>
      <c r="G37" s="54">
        <f t="shared" si="1"/>
        <v>19.862291421127722</v>
      </c>
      <c r="H37" s="54">
        <f t="shared" si="2"/>
        <v>27.839464053098446</v>
      </c>
      <c r="I37" s="54">
        <f t="shared" si="3"/>
        <v>52.298244525773839</v>
      </c>
      <c r="J37" s="54">
        <f t="shared" si="4"/>
        <v>100</v>
      </c>
    </row>
    <row r="38" spans="1:10" x14ac:dyDescent="0.2">
      <c r="A38" s="35" t="s">
        <v>72</v>
      </c>
      <c r="B38" s="36">
        <f>+'[2]4to Trim UIS'!B38+'[3]enero-sept UIS'!B38</f>
        <v>2049</v>
      </c>
      <c r="C38" s="36">
        <f>+'[2]4to Trim UIS'!C38+'[3]enero-sept UIS'!C38</f>
        <v>1437</v>
      </c>
      <c r="D38" s="36">
        <f>+'[2]4to Trim UIS'!D38+'[3]enero-sept UIS'!D38</f>
        <v>1989</v>
      </c>
      <c r="E38" s="55">
        <f t="shared" si="0"/>
        <v>5475</v>
      </c>
      <c r="F38" s="37"/>
      <c r="G38" s="54">
        <f t="shared" si="1"/>
        <v>37.424657534246577</v>
      </c>
      <c r="H38" s="54">
        <f t="shared" si="2"/>
        <v>26.246575342465757</v>
      </c>
      <c r="I38" s="54">
        <f t="shared" si="3"/>
        <v>36.328767123287669</v>
      </c>
      <c r="J38" s="54">
        <f t="shared" si="4"/>
        <v>100</v>
      </c>
    </row>
    <row r="39" spans="1:10" x14ac:dyDescent="0.2">
      <c r="A39" s="35" t="s">
        <v>73</v>
      </c>
      <c r="B39" s="36">
        <f>+'[2]4to Trim UIS'!B39+'[3]enero-sept UIS'!B39</f>
        <v>2049</v>
      </c>
      <c r="C39" s="36">
        <f>+'[2]4to Trim UIS'!C39+'[3]enero-sept UIS'!C39</f>
        <v>1437</v>
      </c>
      <c r="D39" s="36">
        <f>+'[2]4to Trim UIS'!D39+'[3]enero-sept UIS'!D39</f>
        <v>1989</v>
      </c>
      <c r="E39" s="55">
        <f t="shared" si="0"/>
        <v>5475</v>
      </c>
      <c r="F39" s="37"/>
      <c r="G39" s="54">
        <f t="shared" si="1"/>
        <v>37.424657534246577</v>
      </c>
      <c r="H39" s="54">
        <f t="shared" si="2"/>
        <v>26.246575342465757</v>
      </c>
      <c r="I39" s="54">
        <f t="shared" si="3"/>
        <v>36.328767123287669</v>
      </c>
      <c r="J39" s="54">
        <f t="shared" si="4"/>
        <v>100</v>
      </c>
    </row>
    <row r="40" spans="1:10" x14ac:dyDescent="0.2">
      <c r="A40" s="35" t="s">
        <v>74</v>
      </c>
      <c r="B40" s="36"/>
      <c r="C40" s="36"/>
      <c r="D40" s="36"/>
      <c r="E40" s="55">
        <f t="shared" si="0"/>
        <v>0</v>
      </c>
      <c r="F40" s="37"/>
      <c r="G40" s="54" t="e">
        <f t="shared" si="1"/>
        <v>#DIV/0!</v>
      </c>
      <c r="H40" s="54" t="e">
        <f t="shared" si="2"/>
        <v>#DIV/0!</v>
      </c>
      <c r="I40" s="54" t="e">
        <f t="shared" si="3"/>
        <v>#DIV/0!</v>
      </c>
      <c r="J40" s="54" t="e">
        <f t="shared" si="4"/>
        <v>#DIV/0!</v>
      </c>
    </row>
    <row r="41" spans="1:10" x14ac:dyDescent="0.2">
      <c r="A41" s="35" t="s">
        <v>75</v>
      </c>
      <c r="B41" s="36"/>
      <c r="C41" s="36"/>
      <c r="D41" s="36"/>
      <c r="E41" s="55">
        <f t="shared" si="0"/>
        <v>0</v>
      </c>
      <c r="F41" s="37"/>
      <c r="G41" s="54" t="e">
        <f t="shared" si="1"/>
        <v>#DIV/0!</v>
      </c>
      <c r="H41" s="54" t="e">
        <f t="shared" si="2"/>
        <v>#DIV/0!</v>
      </c>
      <c r="I41" s="54" t="e">
        <f t="shared" si="3"/>
        <v>#DIV/0!</v>
      </c>
      <c r="J41" s="54" t="e">
        <f t="shared" si="4"/>
        <v>#DIV/0!</v>
      </c>
    </row>
    <row r="42" spans="1:10" x14ac:dyDescent="0.2">
      <c r="A42" s="35" t="s">
        <v>76</v>
      </c>
      <c r="B42" s="36"/>
      <c r="C42" s="36"/>
      <c r="D42" s="36"/>
      <c r="E42" s="55">
        <f t="shared" si="0"/>
        <v>0</v>
      </c>
      <c r="F42" s="37"/>
      <c r="G42" s="54" t="e">
        <f t="shared" si="1"/>
        <v>#DIV/0!</v>
      </c>
      <c r="H42" s="54" t="e">
        <f t="shared" si="2"/>
        <v>#DIV/0!</v>
      </c>
      <c r="I42" s="54" t="e">
        <f t="shared" si="3"/>
        <v>#DIV/0!</v>
      </c>
      <c r="J42" s="54" t="e">
        <f t="shared" si="4"/>
        <v>#DIV/0!</v>
      </c>
    </row>
    <row r="43" spans="1:10" x14ac:dyDescent="0.2">
      <c r="A43" s="35" t="s">
        <v>48</v>
      </c>
      <c r="B43" s="36">
        <f>+'[2]4to Trim UIS'!B43+'[3]enero-sept UIS'!B43</f>
        <v>140912</v>
      </c>
      <c r="C43" s="36">
        <f>+'[2]4to Trim UIS'!C43+'[3]enero-sept UIS'!C43</f>
        <v>72529</v>
      </c>
      <c r="D43" s="36">
        <f>+'[2]4to Trim UIS'!D43+'[3]enero-sept UIS'!D43</f>
        <v>100739</v>
      </c>
      <c r="E43" s="55">
        <f t="shared" si="0"/>
        <v>314180</v>
      </c>
      <c r="F43" s="37"/>
      <c r="G43" s="54">
        <f t="shared" si="1"/>
        <v>44.850722515755301</v>
      </c>
      <c r="H43" s="54">
        <f t="shared" si="2"/>
        <v>23.085174104016808</v>
      </c>
      <c r="I43" s="54">
        <f t="shared" si="3"/>
        <v>32.064103380227891</v>
      </c>
      <c r="J43" s="54">
        <f t="shared" si="4"/>
        <v>100</v>
      </c>
    </row>
    <row r="44" spans="1:10" x14ac:dyDescent="0.2">
      <c r="A44" s="35" t="s">
        <v>49</v>
      </c>
      <c r="B44" s="36">
        <f>+'[2]4to Trim UIS'!B44+'[3]enero-sept UIS'!B44</f>
        <v>2477</v>
      </c>
      <c r="C44" s="36">
        <f>+'[2]4to Trim UIS'!C44+'[3]enero-sept UIS'!C44</f>
        <v>4771</v>
      </c>
      <c r="D44" s="36">
        <f>+'[2]4to Trim UIS'!D44+'[3]enero-sept UIS'!D44</f>
        <v>6076</v>
      </c>
      <c r="E44" s="55">
        <f t="shared" si="0"/>
        <v>13324</v>
      </c>
      <c r="F44" s="37"/>
      <c r="G44" s="54">
        <f t="shared" si="1"/>
        <v>18.590513359351547</v>
      </c>
      <c r="H44" s="54">
        <f t="shared" si="2"/>
        <v>35.807565295706993</v>
      </c>
      <c r="I44" s="54">
        <f t="shared" si="3"/>
        <v>45.601921344941459</v>
      </c>
      <c r="J44" s="54">
        <f t="shared" si="4"/>
        <v>100</v>
      </c>
    </row>
    <row r="45" spans="1:10" x14ac:dyDescent="0.2">
      <c r="A45" s="35" t="s">
        <v>50</v>
      </c>
      <c r="B45" s="36"/>
      <c r="C45" s="36"/>
      <c r="D45" s="36"/>
      <c r="E45" s="55">
        <f t="shared" si="0"/>
        <v>0</v>
      </c>
      <c r="F45" s="37"/>
      <c r="G45" s="54" t="e">
        <f t="shared" si="1"/>
        <v>#DIV/0!</v>
      </c>
      <c r="H45" s="54" t="e">
        <f t="shared" si="2"/>
        <v>#DIV/0!</v>
      </c>
      <c r="I45" s="54" t="e">
        <f t="shared" si="3"/>
        <v>#DIV/0!</v>
      </c>
      <c r="J45" s="54" t="e">
        <f t="shared" si="4"/>
        <v>#DIV/0!</v>
      </c>
    </row>
    <row r="46" spans="1:10" x14ac:dyDescent="0.2">
      <c r="A46" s="35" t="s">
        <v>51</v>
      </c>
      <c r="B46" s="36"/>
      <c r="C46" s="36"/>
      <c r="D46" s="36"/>
      <c r="E46" s="36">
        <f t="shared" si="0"/>
        <v>0</v>
      </c>
      <c r="F46" s="37"/>
      <c r="G46" s="54" t="e">
        <f t="shared" si="1"/>
        <v>#DIV/0!</v>
      </c>
      <c r="H46" s="54" t="e">
        <f t="shared" si="2"/>
        <v>#DIV/0!</v>
      </c>
      <c r="I46" s="54" t="e">
        <f t="shared" si="3"/>
        <v>#DIV/0!</v>
      </c>
      <c r="J46" s="54" t="e">
        <f t="shared" si="4"/>
        <v>#DIV/0!</v>
      </c>
    </row>
    <row r="47" spans="1:10" ht="22.5" x14ac:dyDescent="0.2">
      <c r="A47" s="35" t="s">
        <v>52</v>
      </c>
      <c r="B47" s="36"/>
      <c r="C47" s="36"/>
      <c r="D47" s="36"/>
      <c r="E47" s="36">
        <f t="shared" si="0"/>
        <v>0</v>
      </c>
      <c r="F47" s="37"/>
      <c r="G47" s="54" t="e">
        <f t="shared" si="1"/>
        <v>#DIV/0!</v>
      </c>
      <c r="H47" s="54" t="e">
        <f t="shared" si="2"/>
        <v>#DIV/0!</v>
      </c>
      <c r="I47" s="54" t="e">
        <f t="shared" si="3"/>
        <v>#DIV/0!</v>
      </c>
      <c r="J47" s="54" t="e">
        <f t="shared" si="4"/>
        <v>#DIV/0!</v>
      </c>
    </row>
    <row r="48" spans="1:10" x14ac:dyDescent="0.2">
      <c r="A48" s="35" t="s">
        <v>53</v>
      </c>
      <c r="B48" s="46"/>
      <c r="C48" s="46"/>
      <c r="D48" s="46"/>
      <c r="E48" s="36">
        <f>+'[2]regimen 4to Trim'!F48+'[3]enero-sept UIS'!E48</f>
        <v>99445</v>
      </c>
      <c r="F48" s="37"/>
      <c r="G48" s="54">
        <f t="shared" si="1"/>
        <v>0</v>
      </c>
      <c r="H48" s="54">
        <f t="shared" si="2"/>
        <v>0</v>
      </c>
      <c r="I48" s="54">
        <f t="shared" si="3"/>
        <v>0</v>
      </c>
      <c r="J48" s="54">
        <f t="shared" si="4"/>
        <v>0</v>
      </c>
    </row>
    <row r="49" spans="1:10" x14ac:dyDescent="0.2">
      <c r="A49" s="35" t="s">
        <v>54</v>
      </c>
      <c r="B49" s="46"/>
      <c r="C49" s="46"/>
      <c r="D49" s="46"/>
      <c r="E49" s="36">
        <f>+'[2]regimen 4to Trim'!F49+'[3]enero-sept UIS'!E49</f>
        <v>19504</v>
      </c>
      <c r="F49" s="37"/>
      <c r="G49" s="54">
        <f t="shared" si="1"/>
        <v>0</v>
      </c>
      <c r="H49" s="54">
        <f t="shared" si="2"/>
        <v>0</v>
      </c>
      <c r="I49" s="54">
        <f t="shared" si="3"/>
        <v>0</v>
      </c>
      <c r="J49" s="54">
        <f t="shared" si="4"/>
        <v>0</v>
      </c>
    </row>
    <row r="50" spans="1:10" x14ac:dyDescent="0.2">
      <c r="A50" s="38" t="s">
        <v>77</v>
      </c>
      <c r="B50" s="39">
        <f>SUM(B5:B49)</f>
        <v>308081</v>
      </c>
      <c r="C50" s="39">
        <f>SUM(C5:C49)</f>
        <v>188947</v>
      </c>
      <c r="D50" s="39">
        <f>SUM(D5:D49)</f>
        <v>283893</v>
      </c>
      <c r="E50" s="40">
        <f>SUM(E5:E49)</f>
        <v>899870</v>
      </c>
      <c r="F50" s="41"/>
      <c r="G50" s="54">
        <f t="shared" si="1"/>
        <v>34.236167446408928</v>
      </c>
      <c r="H50" s="54">
        <f t="shared" si="2"/>
        <v>20.99714403191572</v>
      </c>
      <c r="I50" s="54">
        <f t="shared" si="3"/>
        <v>31.548223632302442</v>
      </c>
      <c r="J50" s="54">
        <f t="shared" si="4"/>
        <v>86.78153511062709</v>
      </c>
    </row>
    <row r="51" spans="1:10" x14ac:dyDescent="0.2">
      <c r="A51" s="38" t="s">
        <v>78</v>
      </c>
      <c r="B51" s="43">
        <v>43.268104718371049</v>
      </c>
      <c r="C51" s="43">
        <v>19.248989460163955</v>
      </c>
      <c r="D51" s="43">
        <v>37.482905821465003</v>
      </c>
      <c r="E51" s="43">
        <f>+E50/E50*100</f>
        <v>100</v>
      </c>
      <c r="F51" s="44"/>
      <c r="G51" s="54">
        <f t="shared" si="1"/>
        <v>43.268104718371049</v>
      </c>
      <c r="H51" s="54">
        <f t="shared" si="2"/>
        <v>19.248989460163955</v>
      </c>
      <c r="I51" s="54">
        <f t="shared" si="3"/>
        <v>37.482905821465003</v>
      </c>
      <c r="J51" s="54">
        <f t="shared" si="4"/>
        <v>100</v>
      </c>
    </row>
    <row r="52" spans="1:10" x14ac:dyDescent="0.2">
      <c r="A52" s="45" t="s">
        <v>79</v>
      </c>
      <c r="B52" s="46">
        <f>+B29/B21</f>
        <v>1.8857689853222719</v>
      </c>
      <c r="C52" s="46">
        <f>+C29/C21</f>
        <v>3.191530944625407</v>
      </c>
      <c r="D52" s="46">
        <f>+D29/D21</f>
        <v>2.8449074074074074</v>
      </c>
      <c r="E52" s="46">
        <f>+E29/E21</f>
        <v>2.4826475325816371</v>
      </c>
      <c r="G52" s="54">
        <f t="shared" si="1"/>
        <v>75.957982781442695</v>
      </c>
      <c r="H52" s="54">
        <f t="shared" si="2"/>
        <v>128.55352613452226</v>
      </c>
      <c r="I52" s="54">
        <f t="shared" si="3"/>
        <v>114.59167562336432</v>
      </c>
      <c r="J52" s="54">
        <f t="shared" si="4"/>
        <v>319.10318453932928</v>
      </c>
    </row>
    <row r="53" spans="1:10" x14ac:dyDescent="0.2">
      <c r="A53" s="45" t="s">
        <v>80</v>
      </c>
      <c r="B53" s="46">
        <f>+B36/B37*100</f>
        <v>92.286071205496569</v>
      </c>
      <c r="C53" s="46">
        <f>+C36/C37*100</f>
        <v>54.578877005347593</v>
      </c>
      <c r="D53" s="46">
        <f>+D36/D37*100</f>
        <v>36.442889336970701</v>
      </c>
      <c r="E53" s="46">
        <f>+E36/E37*100</f>
        <v>52.583586626139819</v>
      </c>
      <c r="G53" s="54">
        <f t="shared" si="1"/>
        <v>175.50356893993276</v>
      </c>
      <c r="H53" s="54">
        <f t="shared" si="2"/>
        <v>103.79451176161479</v>
      </c>
      <c r="I53" s="54">
        <f t="shared" si="3"/>
        <v>69.304685502100355</v>
      </c>
      <c r="J53" s="54">
        <f t="shared" si="4"/>
        <v>348.60276620364789</v>
      </c>
    </row>
    <row r="54" spans="1:10" ht="15.75" customHeight="1" x14ac:dyDescent="0.2">
      <c r="A54" s="45" t="s">
        <v>81</v>
      </c>
      <c r="B54" s="46">
        <f>+B21/18</f>
        <v>174.11111111111111</v>
      </c>
      <c r="C54" s="46">
        <f>+C21/18</f>
        <v>85.277777777777771</v>
      </c>
      <c r="D54" s="46">
        <f>+D21/19</f>
        <v>113.68421052631579</v>
      </c>
      <c r="E54" s="46">
        <f>+E21/103</f>
        <v>66.300970873786412</v>
      </c>
      <c r="G54" s="54">
        <f t="shared" si="1"/>
        <v>262.60718179007824</v>
      </c>
      <c r="H54" s="54">
        <f t="shared" si="2"/>
        <v>128.62221571403001</v>
      </c>
      <c r="I54" s="54">
        <f t="shared" si="3"/>
        <v>171.4668865750553</v>
      </c>
      <c r="J54" s="54">
        <f t="shared" si="4"/>
        <v>562.69628407916355</v>
      </c>
    </row>
    <row r="55" spans="1:10" x14ac:dyDescent="0.2">
      <c r="A55" s="45" t="s">
        <v>82</v>
      </c>
      <c r="B55" s="46">
        <f>+B9/11726</f>
        <v>4.863209960770936</v>
      </c>
      <c r="C55" s="46">
        <f>+C9/7412</f>
        <v>3.6635186184565569</v>
      </c>
      <c r="D55" s="46">
        <f>+D9/8518</f>
        <v>5.2338577130781871</v>
      </c>
      <c r="E55" s="46">
        <f>+E9/27656</f>
        <v>4.6558432166618458</v>
      </c>
      <c r="G55" s="54">
        <f t="shared" si="1"/>
        <v>104.45390307317454</v>
      </c>
      <c r="H55" s="54">
        <f t="shared" si="2"/>
        <v>78.686468765656429</v>
      </c>
      <c r="I55" s="54">
        <f t="shared" si="3"/>
        <v>112.41481874535215</v>
      </c>
      <c r="J55" s="54">
        <f t="shared" si="4"/>
        <v>295.55519058418309</v>
      </c>
    </row>
  </sheetData>
  <pageMargins left="0.70866141732283472" right="0.70866141732283472" top="0.74803149606299213" bottom="0.74803149606299213" header="0.51181102362204722" footer="0.51181102362204722"/>
  <pageSetup scale="93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42" zoomScale="120" zoomScaleNormal="120" workbookViewId="0">
      <selection activeCell="A56" sqref="A56:XFD64"/>
    </sheetView>
  </sheetViews>
  <sheetFormatPr baseColWidth="10" defaultColWidth="9.140625" defaultRowHeight="12.75" x14ac:dyDescent="0.2"/>
  <cols>
    <col min="1" max="1" width="45.7109375" customWidth="1"/>
    <col min="2" max="2" width="8.85546875" customWidth="1"/>
    <col min="3" max="3" width="10.5703125" customWidth="1"/>
    <col min="4" max="4" width="11" customWidth="1"/>
    <col min="5" max="5" width="7.42578125" customWidth="1"/>
    <col min="6" max="6" width="8.5703125" customWidth="1"/>
    <col min="7" max="7" width="10.7109375" customWidth="1"/>
    <col min="8" max="8" width="4.5703125" customWidth="1"/>
    <col min="9" max="1024" width="10.7109375" customWidth="1"/>
  </cols>
  <sheetData>
    <row r="1" spans="1:9" x14ac:dyDescent="0.2">
      <c r="A1" s="31" t="s">
        <v>0</v>
      </c>
      <c r="B1" s="31"/>
      <c r="C1" s="31"/>
      <c r="D1" s="31"/>
      <c r="E1" s="31"/>
      <c r="F1" s="31"/>
    </row>
    <row r="2" spans="1:9" x14ac:dyDescent="0.2">
      <c r="A2" s="31" t="s">
        <v>90</v>
      </c>
      <c r="B2" s="31"/>
      <c r="C2" s="31"/>
      <c r="D2" s="31"/>
      <c r="E2" s="31"/>
      <c r="F2" s="31"/>
    </row>
    <row r="3" spans="1:9" x14ac:dyDescent="0.2">
      <c r="A3" s="31"/>
      <c r="B3" s="31"/>
      <c r="C3" s="31"/>
      <c r="D3" s="31"/>
      <c r="E3" s="31"/>
      <c r="F3" s="31"/>
    </row>
    <row r="4" spans="1:9" ht="25.5" x14ac:dyDescent="0.2">
      <c r="A4" s="33" t="s">
        <v>83</v>
      </c>
      <c r="B4" s="33" t="s">
        <v>84</v>
      </c>
      <c r="C4" s="33" t="s">
        <v>85</v>
      </c>
      <c r="D4" s="33" t="s">
        <v>86</v>
      </c>
      <c r="E4" s="33" t="s">
        <v>87</v>
      </c>
      <c r="F4" s="33" t="s">
        <v>62</v>
      </c>
      <c r="G4" s="33" t="s">
        <v>88</v>
      </c>
    </row>
    <row r="5" spans="1:9" x14ac:dyDescent="0.2">
      <c r="A5" s="35" t="s">
        <v>10</v>
      </c>
      <c r="B5" s="36">
        <f>+'[2]regimen 4to Trim'!B5+'[3]regimen enero-sept'!B5</f>
        <v>12357</v>
      </c>
      <c r="C5" s="36">
        <f>+'[2]regimen 4to Trim'!C5+'[3]regimen enero-sept'!C5</f>
        <v>36900</v>
      </c>
      <c r="D5" s="36">
        <f>+'[2]regimen 4to Trim'!D5+'[3]regimen enero-sept'!D5</f>
        <v>8447</v>
      </c>
      <c r="E5" s="36">
        <f>+'[2]regimen 4to Trim'!E5+'[3]regimen enero-sept'!E5</f>
        <v>666</v>
      </c>
      <c r="F5" s="55">
        <f t="shared" ref="F5:F33" si="0">SUM(B5:E5)</f>
        <v>58370</v>
      </c>
      <c r="G5" s="47">
        <f t="shared" ref="G5:G50" si="1">+F5/$F$50*100</f>
        <v>6.486492493360152</v>
      </c>
      <c r="I5" s="42">
        <f>+'Total Año UIS'!E5-'regimen Total Año'!F5</f>
        <v>0</v>
      </c>
    </row>
    <row r="6" spans="1:9" ht="22.5" x14ac:dyDescent="0.2">
      <c r="A6" s="35" t="s">
        <v>11</v>
      </c>
      <c r="B6" s="36">
        <f>+'[2]regimen 4to Trim'!B6+'[3]regimen enero-sept'!B6</f>
        <v>743</v>
      </c>
      <c r="C6" s="36">
        <f>+'[2]regimen 4to Trim'!C6+'[3]regimen enero-sept'!C6</f>
        <v>5420</v>
      </c>
      <c r="D6" s="36">
        <f>+'[2]regimen 4to Trim'!D6+'[3]regimen enero-sept'!D6</f>
        <v>0</v>
      </c>
      <c r="E6" s="36">
        <f>+'[2]regimen 4to Trim'!E6+'[3]regimen enero-sept'!E6</f>
        <v>0</v>
      </c>
      <c r="F6" s="55">
        <f t="shared" si="0"/>
        <v>6163</v>
      </c>
      <c r="G6" s="47">
        <f t="shared" si="1"/>
        <v>0.68487670441285964</v>
      </c>
      <c r="I6" s="42">
        <f>+'Total Año UIS'!E6-'regimen Total Año'!F6</f>
        <v>0</v>
      </c>
    </row>
    <row r="7" spans="1:9" ht="22.5" x14ac:dyDescent="0.2">
      <c r="A7" s="35" t="s">
        <v>55</v>
      </c>
      <c r="B7" s="36">
        <f>+'[2]regimen 4to Trim'!B7+'[3]regimen enero-sept'!B7</f>
        <v>1228</v>
      </c>
      <c r="C7" s="36">
        <f>+'[2]regimen 4to Trim'!C7+'[3]regimen enero-sept'!C7</f>
        <v>10656</v>
      </c>
      <c r="D7" s="36">
        <f>+'[2]regimen 4to Trim'!D7+'[3]regimen enero-sept'!D7</f>
        <v>0</v>
      </c>
      <c r="E7" s="36">
        <f>+'[2]regimen 4to Trim'!E7+'[3]regimen enero-sept'!E7</f>
        <v>0</v>
      </c>
      <c r="F7" s="55">
        <f t="shared" si="0"/>
        <v>11884</v>
      </c>
      <c r="G7" s="47">
        <f t="shared" si="1"/>
        <v>1.3206352028626358</v>
      </c>
      <c r="I7" s="42">
        <f>+'Total Año UIS'!E7-'regimen Total Año'!F7</f>
        <v>0</v>
      </c>
    </row>
    <row r="8" spans="1:9" x14ac:dyDescent="0.2">
      <c r="A8" s="35" t="s">
        <v>12</v>
      </c>
      <c r="B8" s="36">
        <f>+'[2]regimen 4to Trim'!B8+'[3]regimen enero-sept'!B8</f>
        <v>423</v>
      </c>
      <c r="C8" s="36">
        <f>+'[2]regimen 4to Trim'!C8+'[3]regimen enero-sept'!C8</f>
        <v>5822</v>
      </c>
      <c r="D8" s="36">
        <f>+'[2]regimen 4to Trim'!D8+'[3]regimen enero-sept'!D8</f>
        <v>0</v>
      </c>
      <c r="E8" s="36">
        <f>+'[2]regimen 4to Trim'!E8+'[3]regimen enero-sept'!E8</f>
        <v>0</v>
      </c>
      <c r="F8" s="55">
        <f t="shared" si="0"/>
        <v>6245</v>
      </c>
      <c r="G8" s="47">
        <f t="shared" si="1"/>
        <v>0.69398913176347699</v>
      </c>
      <c r="I8" s="42">
        <f>+'Total Año UIS'!E8-'regimen Total Año'!F8</f>
        <v>0</v>
      </c>
    </row>
    <row r="9" spans="1:9" x14ac:dyDescent="0.2">
      <c r="A9" s="35" t="s">
        <v>13</v>
      </c>
      <c r="B9" s="36">
        <f>+'[2]regimen 4to Trim'!B9+'[3]regimen enero-sept'!B9</f>
        <v>7600</v>
      </c>
      <c r="C9" s="36">
        <f>+'[2]regimen 4to Trim'!C9+'[3]regimen enero-sept'!C9</f>
        <v>121160</v>
      </c>
      <c r="D9" s="36">
        <f>+'[2]regimen 4to Trim'!D9+'[3]regimen enero-sept'!D9</f>
        <v>2</v>
      </c>
      <c r="E9" s="36">
        <f>+'[2]regimen 4to Trim'!E9+'[3]regimen enero-sept'!E9</f>
        <v>0</v>
      </c>
      <c r="F9" s="55">
        <f t="shared" si="0"/>
        <v>128762</v>
      </c>
      <c r="G9" s="47">
        <f t="shared" si="1"/>
        <v>14.308955738051052</v>
      </c>
      <c r="I9" s="42">
        <f>+'Total Año UIS'!E9-'regimen Total Año'!F9</f>
        <v>0</v>
      </c>
    </row>
    <row r="10" spans="1:9" x14ac:dyDescent="0.2">
      <c r="A10" s="35" t="s">
        <v>14</v>
      </c>
      <c r="B10" s="36">
        <f>+'[2]regimen 4to Trim'!B10+'[3]regimen enero-sept'!B10</f>
        <v>5767</v>
      </c>
      <c r="C10" s="36">
        <f>+'[2]regimen 4to Trim'!C10+'[3]regimen enero-sept'!C10</f>
        <v>35615</v>
      </c>
      <c r="D10" s="36">
        <f>+'[2]regimen 4to Trim'!D10+'[3]regimen enero-sept'!D10</f>
        <v>717</v>
      </c>
      <c r="E10" s="36">
        <f>+'[2]regimen 4to Trim'!E10+'[3]regimen enero-sept'!E10</f>
        <v>201</v>
      </c>
      <c r="F10" s="55">
        <f t="shared" si="0"/>
        <v>42300</v>
      </c>
      <c r="G10" s="47">
        <f t="shared" si="1"/>
        <v>4.7006789869647836</v>
      </c>
      <c r="I10" s="42">
        <f>+'Total Año UIS'!E10-'regimen Total Año'!F10</f>
        <v>0</v>
      </c>
    </row>
    <row r="11" spans="1:9" x14ac:dyDescent="0.2">
      <c r="A11" s="35" t="s">
        <v>15</v>
      </c>
      <c r="B11" s="36">
        <f>+'[2]regimen 4to Trim'!B11+'[3]regimen enero-sept'!B11</f>
        <v>507</v>
      </c>
      <c r="C11" s="36">
        <f>+'[2]regimen 4to Trim'!C11+'[3]regimen enero-sept'!C11</f>
        <v>7766</v>
      </c>
      <c r="D11" s="36">
        <f>+'[2]regimen 4to Trim'!D11+'[3]regimen enero-sept'!D11</f>
        <v>10</v>
      </c>
      <c r="E11" s="36">
        <f>+'[2]regimen 4to Trim'!E11+'[3]regimen enero-sept'!E11</f>
        <v>2</v>
      </c>
      <c r="F11" s="55">
        <f t="shared" si="0"/>
        <v>8285</v>
      </c>
      <c r="G11" s="47">
        <f t="shared" si="1"/>
        <v>0.92068854390078558</v>
      </c>
      <c r="I11" s="42">
        <f>+'Total Año UIS'!E11-'regimen Total Año'!F11</f>
        <v>0</v>
      </c>
    </row>
    <row r="12" spans="1:9" x14ac:dyDescent="0.2">
      <c r="A12" s="35" t="s">
        <v>16</v>
      </c>
      <c r="B12" s="36"/>
      <c r="C12" s="36"/>
      <c r="D12" s="36"/>
      <c r="E12" s="36"/>
      <c r="F12" s="55">
        <f t="shared" si="0"/>
        <v>0</v>
      </c>
      <c r="G12" s="47">
        <f t="shared" si="1"/>
        <v>0</v>
      </c>
      <c r="I12" s="42">
        <f>+'Total Año UIS'!E12-'regimen Total Año'!F12</f>
        <v>0</v>
      </c>
    </row>
    <row r="13" spans="1:9" ht="33.75" x14ac:dyDescent="0.2">
      <c r="A13" s="35" t="s">
        <v>17</v>
      </c>
      <c r="B13" s="36">
        <f>+'[2]regimen 4to Trim'!B13+'[3]regimen enero-sept'!B13</f>
        <v>439</v>
      </c>
      <c r="C13" s="36">
        <f>+'[2]regimen 4to Trim'!C13+'[3]regimen enero-sept'!C13</f>
        <v>11926</v>
      </c>
      <c r="D13" s="36">
        <f>+'[2]regimen 4to Trim'!D13+'[3]regimen enero-sept'!D13</f>
        <v>91</v>
      </c>
      <c r="E13" s="36">
        <f>+'[2]regimen 4to Trim'!E13+'[3]regimen enero-sept'!E13</f>
        <v>10</v>
      </c>
      <c r="F13" s="36">
        <f t="shared" si="0"/>
        <v>12466</v>
      </c>
      <c r="G13" s="47">
        <f t="shared" si="1"/>
        <v>1.3853112116194561</v>
      </c>
      <c r="I13" s="42">
        <f>+'Total Año UIS'!E13-'regimen Total Año'!F13</f>
        <v>0</v>
      </c>
    </row>
    <row r="14" spans="1:9" x14ac:dyDescent="0.2">
      <c r="A14" s="35" t="s">
        <v>18</v>
      </c>
      <c r="B14" s="36">
        <f>+'[2]regimen 4to Trim'!B14+'[3]regimen enero-sept'!B14</f>
        <v>1444</v>
      </c>
      <c r="C14" s="36">
        <f>+'[2]regimen 4to Trim'!C14+'[3]regimen enero-sept'!C14</f>
        <v>10181</v>
      </c>
      <c r="D14" s="36">
        <f>+'[2]regimen 4to Trim'!D14+'[3]regimen enero-sept'!D14</f>
        <v>2</v>
      </c>
      <c r="E14" s="36">
        <f>+'[2]regimen 4to Trim'!E14+'[3]regimen enero-sept'!E14</f>
        <v>0</v>
      </c>
      <c r="F14" s="36">
        <f t="shared" si="0"/>
        <v>11627</v>
      </c>
      <c r="G14" s="47">
        <f t="shared" si="1"/>
        <v>1.2920755220198472</v>
      </c>
      <c r="I14" s="42">
        <f>+'Total Año UIS'!E14-'regimen Total Año'!F14</f>
        <v>0</v>
      </c>
    </row>
    <row r="15" spans="1:9" x14ac:dyDescent="0.2">
      <c r="A15" s="35" t="s">
        <v>19</v>
      </c>
      <c r="B15" s="36">
        <f>+'[2]regimen 4to Trim'!B15+'[3]regimen enero-sept'!B15</f>
        <v>3592</v>
      </c>
      <c r="C15" s="36">
        <f>+'[2]regimen 4to Trim'!C15+'[3]regimen enero-sept'!C15</f>
        <v>27679</v>
      </c>
      <c r="D15" s="36">
        <f>+'[2]regimen 4to Trim'!D15+'[3]regimen enero-sept'!D15</f>
        <v>32</v>
      </c>
      <c r="E15" s="36">
        <f>+'[2]regimen 4to Trim'!E15+'[3]regimen enero-sept'!E15</f>
        <v>60</v>
      </c>
      <c r="F15" s="36">
        <f t="shared" si="0"/>
        <v>31363</v>
      </c>
      <c r="G15" s="47">
        <f t="shared" si="1"/>
        <v>3.4852812072854968</v>
      </c>
      <c r="I15" s="42">
        <f>+'Total Año UIS'!E15-'regimen Total Año'!F15</f>
        <v>0</v>
      </c>
    </row>
    <row r="16" spans="1:9" x14ac:dyDescent="0.2">
      <c r="A16" s="35" t="s">
        <v>20</v>
      </c>
      <c r="B16" s="36">
        <f>+'[2]regimen 4to Trim'!B16+'[3]regimen enero-sept'!B16</f>
        <v>179</v>
      </c>
      <c r="C16" s="36">
        <f>+'[2]regimen 4to Trim'!C16+'[3]regimen enero-sept'!C16</f>
        <v>2914</v>
      </c>
      <c r="D16" s="36">
        <f>+'[2]regimen 4to Trim'!D16+'[3]regimen enero-sept'!D16</f>
        <v>1</v>
      </c>
      <c r="E16" s="36">
        <f>+'[2]regimen 4to Trim'!E16+'[3]regimen enero-sept'!E16</f>
        <v>6</v>
      </c>
      <c r="F16" s="36">
        <f t="shared" si="0"/>
        <v>3100</v>
      </c>
      <c r="G16" s="47">
        <f t="shared" si="1"/>
        <v>0.34449420471845932</v>
      </c>
      <c r="I16" s="42">
        <f>+'Total Año UIS'!E16-'regimen Total Año'!F16</f>
        <v>0</v>
      </c>
    </row>
    <row r="17" spans="1:9" x14ac:dyDescent="0.2">
      <c r="A17" s="35" t="s">
        <v>21</v>
      </c>
      <c r="B17" s="36">
        <f>+'[2]regimen 4to Trim'!B17+'[3]regimen enero-sept'!B17</f>
        <v>423</v>
      </c>
      <c r="C17" s="36">
        <f>+'[2]regimen 4to Trim'!C17+'[3]regimen enero-sept'!C17</f>
        <v>5157</v>
      </c>
      <c r="D17" s="36">
        <f>+'[2]regimen 4to Trim'!D17+'[3]regimen enero-sept'!D17</f>
        <v>0</v>
      </c>
      <c r="E17" s="36">
        <f>+'[2]regimen 4to Trim'!E17+'[3]regimen enero-sept'!E17</f>
        <v>0</v>
      </c>
      <c r="F17" s="36">
        <f t="shared" si="0"/>
        <v>5580</v>
      </c>
      <c r="G17" s="47">
        <f t="shared" si="1"/>
        <v>0.62008956849322672</v>
      </c>
      <c r="I17" s="42">
        <f>+'Total Año UIS'!E17-'regimen Total Año'!F17</f>
        <v>0</v>
      </c>
    </row>
    <row r="18" spans="1:9" x14ac:dyDescent="0.2">
      <c r="A18" s="35" t="s">
        <v>22</v>
      </c>
      <c r="B18" s="36">
        <f>+'[2]regimen 4to Trim'!B18+'[3]regimen enero-sept'!B18</f>
        <v>403</v>
      </c>
      <c r="C18" s="36">
        <f>+'[2]regimen 4to Trim'!C18+'[3]regimen enero-sept'!C18</f>
        <v>6737</v>
      </c>
      <c r="D18" s="36">
        <f>+'[2]regimen 4to Trim'!D18+'[3]regimen enero-sept'!D18</f>
        <v>0</v>
      </c>
      <c r="E18" s="36">
        <f>+'[2]regimen 4to Trim'!E18+'[3]regimen enero-sept'!E18</f>
        <v>0</v>
      </c>
      <c r="F18" s="36">
        <f t="shared" si="0"/>
        <v>7140</v>
      </c>
      <c r="G18" s="47">
        <f t="shared" si="1"/>
        <v>0.79344794248058048</v>
      </c>
      <c r="I18" s="42">
        <f>+'Total Año UIS'!E18-'regimen Total Año'!F18</f>
        <v>0</v>
      </c>
    </row>
    <row r="19" spans="1:9" x14ac:dyDescent="0.2">
      <c r="A19" s="35" t="s">
        <v>23</v>
      </c>
      <c r="B19" s="36">
        <f>+'[2]regimen 4to Trim'!B19+'[3]regimen enero-sept'!B19</f>
        <v>389</v>
      </c>
      <c r="C19" s="36">
        <f>+'[2]regimen 4to Trim'!C19+'[3]regimen enero-sept'!C19</f>
        <v>3028</v>
      </c>
      <c r="D19" s="36">
        <f>+'[2]regimen 4to Trim'!D19+'[3]regimen enero-sept'!D19</f>
        <v>3</v>
      </c>
      <c r="E19" s="36">
        <f>+'[2]regimen 4to Trim'!E19+'[3]regimen enero-sept'!E19</f>
        <v>0</v>
      </c>
      <c r="F19" s="36">
        <f t="shared" si="0"/>
        <v>3420</v>
      </c>
      <c r="G19" s="47">
        <f t="shared" si="1"/>
        <v>0.3800548968184293</v>
      </c>
      <c r="I19" s="42">
        <f>+'Total Año UIS'!E19-'regimen Total Año'!F19</f>
        <v>0</v>
      </c>
    </row>
    <row r="20" spans="1:9" x14ac:dyDescent="0.2">
      <c r="A20" s="35" t="s">
        <v>24</v>
      </c>
      <c r="B20" s="36">
        <f>+'[2]regimen 4to Trim'!B20+'[3]regimen enero-sept'!B20</f>
        <v>166</v>
      </c>
      <c r="C20" s="36">
        <f>+'[2]regimen 4to Trim'!C20+'[3]regimen enero-sept'!C20</f>
        <v>451</v>
      </c>
      <c r="D20" s="36">
        <f>+'[2]regimen 4to Trim'!D20+'[3]regimen enero-sept'!D20</f>
        <v>7</v>
      </c>
      <c r="E20" s="36">
        <f>+'[2]regimen 4to Trim'!E20+'[3]regimen enero-sept'!E20</f>
        <v>0</v>
      </c>
      <c r="F20" s="36">
        <f t="shared" si="0"/>
        <v>624</v>
      </c>
      <c r="G20" s="47">
        <f t="shared" si="1"/>
        <v>6.9343349594941497E-2</v>
      </c>
      <c r="I20" s="42">
        <f>+'Total Año UIS'!E20-'regimen Total Año'!F20</f>
        <v>0</v>
      </c>
    </row>
    <row r="21" spans="1:9" x14ac:dyDescent="0.2">
      <c r="A21" s="35" t="s">
        <v>26</v>
      </c>
      <c r="B21" s="36">
        <f>+'[2]regimen 4to Trim'!B21+'[3]regimen enero-sept'!B21</f>
        <v>931</v>
      </c>
      <c r="C21" s="36">
        <f>+'[2]regimen 4to Trim'!C21+'[3]regimen enero-sept'!C21</f>
        <v>5658</v>
      </c>
      <c r="D21" s="36">
        <f>+'[2]regimen 4to Trim'!D21+'[3]regimen enero-sept'!D21</f>
        <v>214</v>
      </c>
      <c r="E21" s="36">
        <f>+'[2]regimen 4to Trim'!E21+'[3]regimen enero-sept'!E21</f>
        <v>26</v>
      </c>
      <c r="F21" s="36">
        <f t="shared" si="0"/>
        <v>6829</v>
      </c>
      <c r="G21" s="47">
        <f t="shared" si="1"/>
        <v>0.75888739484592216</v>
      </c>
      <c r="I21" s="42">
        <f>+'Total Año UIS'!E21-'regimen Total Año'!F21</f>
        <v>0</v>
      </c>
    </row>
    <row r="22" spans="1:9" ht="22.5" x14ac:dyDescent="0.2">
      <c r="A22" s="35" t="s">
        <v>63</v>
      </c>
      <c r="B22" s="36">
        <f>+'[2]regimen 4to Trim'!B22+'[3]regimen enero-sept'!B22</f>
        <v>338</v>
      </c>
      <c r="C22" s="36">
        <f>+'[2]regimen 4to Trim'!C22+'[3]regimen enero-sept'!C22</f>
        <v>870</v>
      </c>
      <c r="D22" s="36">
        <f>+'[2]regimen 4to Trim'!D22+'[3]regimen enero-sept'!D22</f>
        <v>15</v>
      </c>
      <c r="E22" s="36">
        <f>+'[2]regimen 4to Trim'!E22+'[3]regimen enero-sept'!E22</f>
        <v>1</v>
      </c>
      <c r="F22" s="36">
        <f t="shared" si="0"/>
        <v>1224</v>
      </c>
      <c r="G22" s="47">
        <f t="shared" si="1"/>
        <v>0.13601964728238522</v>
      </c>
      <c r="I22" s="42">
        <f>+'Total Año UIS'!E22-'regimen Total Año'!F22</f>
        <v>0</v>
      </c>
    </row>
    <row r="23" spans="1:9" ht="22.5" x14ac:dyDescent="0.2">
      <c r="A23" s="35" t="s">
        <v>64</v>
      </c>
      <c r="B23" s="36">
        <f>+'[2]regimen 4to Trim'!B23+'[3]regimen enero-sept'!B23</f>
        <v>0</v>
      </c>
      <c r="C23" s="36">
        <f>+'[2]regimen 4to Trim'!C23+'[3]regimen enero-sept'!C23</f>
        <v>0</v>
      </c>
      <c r="D23" s="36">
        <f>+'[2]regimen 4to Trim'!D23+'[3]regimen enero-sept'!D23</f>
        <v>0</v>
      </c>
      <c r="E23" s="36">
        <f>+'[2]regimen 4to Trim'!E23+'[3]regimen enero-sept'!E23</f>
        <v>0</v>
      </c>
      <c r="F23" s="36">
        <f t="shared" si="0"/>
        <v>0</v>
      </c>
      <c r="G23" s="47">
        <f t="shared" si="1"/>
        <v>0</v>
      </c>
      <c r="I23" s="42">
        <f>+'Total Año UIS'!E23-'regimen Total Año'!F23</f>
        <v>0</v>
      </c>
    </row>
    <row r="24" spans="1:9" ht="22.5" x14ac:dyDescent="0.2">
      <c r="A24" s="35" t="s">
        <v>65</v>
      </c>
      <c r="B24" s="36">
        <f>+'[2]regimen 4to Trim'!B24+'[3]regimen enero-sept'!B24</f>
        <v>535</v>
      </c>
      <c r="C24" s="36">
        <f>+'[2]regimen 4to Trim'!C24+'[3]regimen enero-sept'!C24</f>
        <v>4477</v>
      </c>
      <c r="D24" s="36">
        <f>+'[2]regimen 4to Trim'!D24+'[3]regimen enero-sept'!D24</f>
        <v>178</v>
      </c>
      <c r="E24" s="36">
        <f>+'[2]regimen 4to Trim'!E24+'[3]regimen enero-sept'!E24</f>
        <v>24</v>
      </c>
      <c r="F24" s="36">
        <f t="shared" si="0"/>
        <v>5214</v>
      </c>
      <c r="G24" s="47">
        <f t="shared" si="1"/>
        <v>0.57941702690388608</v>
      </c>
      <c r="I24" s="42">
        <f>+'Total Año UIS'!E24-'regimen Total Año'!F24</f>
        <v>0</v>
      </c>
    </row>
    <row r="25" spans="1:9" x14ac:dyDescent="0.2">
      <c r="A25" s="35" t="s">
        <v>66</v>
      </c>
      <c r="B25" s="36">
        <f>+'[2]regimen 4to Trim'!B25+'[3]regimen enero-sept'!B25</f>
        <v>58</v>
      </c>
      <c r="C25" s="36">
        <f>+'[2]regimen 4to Trim'!C25+'[3]regimen enero-sept'!C25</f>
        <v>311</v>
      </c>
      <c r="D25" s="36">
        <f>+'[2]regimen 4to Trim'!D25+'[3]regimen enero-sept'!D25</f>
        <v>21</v>
      </c>
      <c r="E25" s="36">
        <f>+'[2]regimen 4to Trim'!E25+'[3]regimen enero-sept'!E25</f>
        <v>1</v>
      </c>
      <c r="F25" s="36">
        <f t="shared" si="0"/>
        <v>391</v>
      </c>
      <c r="G25" s="47">
        <f t="shared" si="1"/>
        <v>4.3450720659650839E-2</v>
      </c>
      <c r="I25" s="42">
        <f>+'Total Año UIS'!E25-'regimen Total Año'!F25</f>
        <v>0</v>
      </c>
    </row>
    <row r="26" spans="1:9" x14ac:dyDescent="0.2">
      <c r="A26" s="35" t="s">
        <v>31</v>
      </c>
      <c r="B26" s="36">
        <f>+'[2]regimen 4to Trim'!B26+'[3]regimen enero-sept'!B26</f>
        <v>1023</v>
      </c>
      <c r="C26" s="36">
        <f>+'[2]regimen 4to Trim'!C26+'[3]regimen enero-sept'!C26</f>
        <v>7107</v>
      </c>
      <c r="D26" s="36">
        <f>+'[2]regimen 4to Trim'!D26+'[3]regimen enero-sept'!D26</f>
        <v>212</v>
      </c>
      <c r="E26" s="36">
        <f>+'[2]regimen 4to Trim'!E26+'[3]regimen enero-sept'!E26</f>
        <v>34</v>
      </c>
      <c r="F26" s="36">
        <f t="shared" si="0"/>
        <v>8376</v>
      </c>
      <c r="G26" s="47">
        <f t="shared" si="1"/>
        <v>0.93080111571671476</v>
      </c>
      <c r="I26" s="42">
        <f>+'Total Año UIS'!E26-'regimen Total Año'!F26</f>
        <v>0</v>
      </c>
    </row>
    <row r="27" spans="1:9" x14ac:dyDescent="0.2">
      <c r="A27" s="35" t="s">
        <v>32</v>
      </c>
      <c r="B27" s="36"/>
      <c r="C27" s="36"/>
      <c r="D27" s="36"/>
      <c r="E27" s="36"/>
      <c r="F27" s="36">
        <f t="shared" si="0"/>
        <v>0</v>
      </c>
      <c r="G27" s="47">
        <f t="shared" si="1"/>
        <v>0</v>
      </c>
      <c r="I27" s="42">
        <f>+'Total Año UIS'!E27-'regimen Total Año'!F27</f>
        <v>0</v>
      </c>
    </row>
    <row r="28" spans="1:9" x14ac:dyDescent="0.2">
      <c r="A28" s="35" t="s">
        <v>33</v>
      </c>
      <c r="B28" s="36"/>
      <c r="C28" s="36"/>
      <c r="D28" s="36"/>
      <c r="E28" s="36"/>
      <c r="F28" s="36">
        <f t="shared" si="0"/>
        <v>0</v>
      </c>
      <c r="G28" s="47">
        <f t="shared" si="1"/>
        <v>0</v>
      </c>
      <c r="I28" s="42">
        <f>+'Total Año UIS'!E28-'regimen Total Año'!F28</f>
        <v>0</v>
      </c>
    </row>
    <row r="29" spans="1:9" x14ac:dyDescent="0.2">
      <c r="A29" s="35" t="s">
        <v>34</v>
      </c>
      <c r="B29" s="36">
        <f>+'[2]regimen 4to Trim'!B29+'[3]regimen enero-sept'!B29</f>
        <v>2051</v>
      </c>
      <c r="C29" s="36">
        <f>+'[2]regimen 4to Trim'!C29+'[3]regimen enero-sept'!C29</f>
        <v>14367</v>
      </c>
      <c r="D29" s="36">
        <f>+'[2]regimen 4to Trim'!D29+'[3]regimen enero-sept'!D29</f>
        <v>473</v>
      </c>
      <c r="E29" s="36">
        <f>+'[2]regimen 4to Trim'!E29+'[3]regimen enero-sept'!E29</f>
        <v>63</v>
      </c>
      <c r="F29" s="36">
        <f t="shared" si="0"/>
        <v>16954</v>
      </c>
      <c r="G29" s="47">
        <f t="shared" si="1"/>
        <v>1.8840499183215353</v>
      </c>
      <c r="I29" s="42">
        <f>+'Total Año UIS'!E29-'regimen Total Año'!F29</f>
        <v>0</v>
      </c>
    </row>
    <row r="30" spans="1:9" ht="22.5" x14ac:dyDescent="0.2">
      <c r="A30" s="35" t="s">
        <v>67</v>
      </c>
      <c r="B30" s="36">
        <f>+'[2]regimen 4to Trim'!B30+'[3]regimen enero-sept'!B30</f>
        <v>520</v>
      </c>
      <c r="C30" s="36">
        <f>+'[2]regimen 4to Trim'!C30+'[3]regimen enero-sept'!C30</f>
        <v>1260</v>
      </c>
      <c r="D30" s="36">
        <f>+'[2]regimen 4to Trim'!D30+'[3]regimen enero-sept'!D30</f>
        <v>20</v>
      </c>
      <c r="E30" s="36">
        <f>+'[2]regimen 4to Trim'!E30+'[3]regimen enero-sept'!E30</f>
        <v>1</v>
      </c>
      <c r="F30" s="36">
        <f t="shared" si="0"/>
        <v>1801</v>
      </c>
      <c r="G30" s="47">
        <f t="shared" si="1"/>
        <v>0.20014002022514366</v>
      </c>
      <c r="I30" s="42">
        <f>+'Total Año UIS'!E30-'regimen Total Año'!F30</f>
        <v>0</v>
      </c>
    </row>
    <row r="31" spans="1:9" ht="22.5" x14ac:dyDescent="0.2">
      <c r="A31" s="35" t="s">
        <v>68</v>
      </c>
      <c r="B31" s="36">
        <f>+'[2]regimen 4to Trim'!B31+'[3]regimen enero-sept'!B31</f>
        <v>0</v>
      </c>
      <c r="C31" s="36">
        <f>+'[2]regimen 4to Trim'!C31+'[3]regimen enero-sept'!C31</f>
        <v>0</v>
      </c>
      <c r="D31" s="36">
        <f>+'[2]regimen 4to Trim'!D31+'[3]regimen enero-sept'!D31</f>
        <v>0</v>
      </c>
      <c r="E31" s="36">
        <f>+'[2]regimen 4to Trim'!E31+'[3]regimen enero-sept'!E31</f>
        <v>0</v>
      </c>
      <c r="F31" s="36">
        <f t="shared" si="0"/>
        <v>0</v>
      </c>
      <c r="G31" s="47">
        <f t="shared" si="1"/>
        <v>0</v>
      </c>
      <c r="I31" s="42">
        <f>+'Total Año UIS'!E31-'regimen Total Año'!F31</f>
        <v>0</v>
      </c>
    </row>
    <row r="32" spans="1:9" ht="22.5" x14ac:dyDescent="0.2">
      <c r="A32" s="35" t="s">
        <v>69</v>
      </c>
      <c r="B32" s="36">
        <f>+'[2]regimen 4to Trim'!B32+'[3]regimen enero-sept'!B32</f>
        <v>1352</v>
      </c>
      <c r="C32" s="36">
        <f>+'[2]regimen 4to Trim'!C32+'[3]regimen enero-sept'!C32</f>
        <v>12030</v>
      </c>
      <c r="D32" s="36">
        <f>+'[2]regimen 4to Trim'!D32+'[3]regimen enero-sept'!D32</f>
        <v>385</v>
      </c>
      <c r="E32" s="36">
        <f>+'[2]regimen 4to Trim'!E32+'[3]regimen enero-sept'!E32</f>
        <v>58</v>
      </c>
      <c r="F32" s="36">
        <f t="shared" si="0"/>
        <v>13825</v>
      </c>
      <c r="G32" s="47">
        <f t="shared" si="1"/>
        <v>1.5363330258815162</v>
      </c>
      <c r="I32" s="42">
        <f>+'Total Año UIS'!E32-'regimen Total Año'!F32</f>
        <v>0</v>
      </c>
    </row>
    <row r="33" spans="1:9" x14ac:dyDescent="0.2">
      <c r="A33" s="35" t="s">
        <v>70</v>
      </c>
      <c r="B33" s="36">
        <f>+'[2]regimen 4to Trim'!B33+'[3]regimen enero-sept'!B33</f>
        <v>179</v>
      </c>
      <c r="C33" s="36">
        <f>+'[2]regimen 4to Trim'!C33+'[3]regimen enero-sept'!C33</f>
        <v>1077</v>
      </c>
      <c r="D33" s="36">
        <f>+'[2]regimen 4to Trim'!D33+'[3]regimen enero-sept'!D33</f>
        <v>68</v>
      </c>
      <c r="E33" s="36">
        <f>+'[2]regimen 4to Trim'!E33+'[3]regimen enero-sept'!E33</f>
        <v>4</v>
      </c>
      <c r="F33" s="36">
        <f t="shared" si="0"/>
        <v>1328</v>
      </c>
      <c r="G33" s="47">
        <f t="shared" si="1"/>
        <v>0.14757687221487548</v>
      </c>
      <c r="I33" s="42">
        <f>+'Total Año UIS'!E33-'regimen Total Año'!F33</f>
        <v>0</v>
      </c>
    </row>
    <row r="34" spans="1:9" x14ac:dyDescent="0.2">
      <c r="A34" s="35" t="s">
        <v>71</v>
      </c>
      <c r="B34" s="36">
        <f>+'[2]regimen 4to Trim'!B34+'[3]regimen enero-sept'!B34</f>
        <v>0</v>
      </c>
      <c r="C34" s="36">
        <f>+'[2]regimen 4to Trim'!C34+'[3]regimen enero-sept'!C34</f>
        <v>0</v>
      </c>
      <c r="D34" s="36">
        <f>+'[2]regimen 4to Trim'!D34+'[3]regimen enero-sept'!D34</f>
        <v>0</v>
      </c>
      <c r="E34" s="36">
        <f>+'[2]regimen 4to Trim'!E34+'[3]regimen enero-sept'!E34</f>
        <v>0</v>
      </c>
      <c r="F34" s="36">
        <v>0</v>
      </c>
      <c r="G34" s="47">
        <f t="shared" si="1"/>
        <v>0</v>
      </c>
      <c r="I34" s="42">
        <f>+'Total Año UIS'!E34-'regimen Total Año'!F34</f>
        <v>0</v>
      </c>
    </row>
    <row r="35" spans="1:9" x14ac:dyDescent="0.2">
      <c r="A35" s="35" t="s">
        <v>40</v>
      </c>
      <c r="B35" s="36">
        <f>+'[2]regimen 4to Trim'!B35+'[3]regimen enero-sept'!B35</f>
        <v>0</v>
      </c>
      <c r="C35" s="36">
        <f>+'[2]regimen 4to Trim'!C35+'[3]regimen enero-sept'!C35</f>
        <v>0</v>
      </c>
      <c r="D35" s="36">
        <f>+'[2]regimen 4to Trim'!D35+'[3]regimen enero-sept'!D35</f>
        <v>0</v>
      </c>
      <c r="E35" s="36">
        <f>+'[2]regimen 4to Trim'!E35+'[3]regimen enero-sept'!E35</f>
        <v>0</v>
      </c>
      <c r="F35" s="55">
        <v>0</v>
      </c>
      <c r="G35" s="47">
        <f t="shared" si="1"/>
        <v>0</v>
      </c>
      <c r="I35" s="42">
        <f>+'Total Año UIS'!E35-'regimen Total Año'!F35</f>
        <v>0</v>
      </c>
    </row>
    <row r="36" spans="1:9" x14ac:dyDescent="0.2">
      <c r="A36" s="35" t="s">
        <v>41</v>
      </c>
      <c r="B36" s="48"/>
      <c r="C36" s="48"/>
      <c r="D36" s="48"/>
      <c r="E36" s="48"/>
      <c r="F36" s="36">
        <f>+'[2]regimen 4to Trim'!F36+'[3]regimen enero-sept'!F36</f>
        <v>16954</v>
      </c>
      <c r="G36" s="47">
        <f t="shared" si="1"/>
        <v>1.8840499183215353</v>
      </c>
      <c r="I36" s="42">
        <f>+'Total Año UIS'!E36-'regimen Total Año'!F36</f>
        <v>0</v>
      </c>
    </row>
    <row r="37" spans="1:9" x14ac:dyDescent="0.2">
      <c r="A37" s="35" t="s">
        <v>42</v>
      </c>
      <c r="B37" s="48"/>
      <c r="C37" s="48"/>
      <c r="D37" s="48"/>
      <c r="E37" s="48"/>
      <c r="F37" s="36">
        <f>+'[2]regimen 4to Trim'!F37+'[3]regimen enero-sept'!F37</f>
        <v>32242</v>
      </c>
      <c r="G37" s="47">
        <f t="shared" si="1"/>
        <v>3.5829619833976021</v>
      </c>
      <c r="I37" s="42">
        <f>+'Total Año UIS'!E37-'regimen Total Año'!F37</f>
        <v>0</v>
      </c>
    </row>
    <row r="38" spans="1:9" x14ac:dyDescent="0.2">
      <c r="A38" s="35" t="s">
        <v>72</v>
      </c>
      <c r="B38" s="36">
        <f>+'[2]regimen 4to Trim'!B38+'[3]regimen enero-sept'!B38</f>
        <v>702</v>
      </c>
      <c r="C38" s="36">
        <f>+'[2]regimen 4to Trim'!C38+'[3]regimen enero-sept'!C38</f>
        <v>4532</v>
      </c>
      <c r="D38" s="36">
        <f>+'[2]regimen 4to Trim'!D38+'[3]regimen enero-sept'!D38</f>
        <v>183</v>
      </c>
      <c r="E38" s="36">
        <f>+'[2]regimen 4to Trim'!E38+'[3]regimen enero-sept'!E38</f>
        <v>58</v>
      </c>
      <c r="F38" s="55">
        <f t="shared" ref="F38:F44" si="2">SUM(B38:E38)</f>
        <v>5475</v>
      </c>
      <c r="G38" s="47">
        <f t="shared" si="1"/>
        <v>0.60842121639792413</v>
      </c>
      <c r="I38" s="42">
        <f>+'Total Año UIS'!E38-'regimen Total Año'!F38</f>
        <v>0</v>
      </c>
    </row>
    <row r="39" spans="1:9" x14ac:dyDescent="0.2">
      <c r="A39" s="35" t="s">
        <v>73</v>
      </c>
      <c r="B39" s="36">
        <f>+'[2]regimen 4to Trim'!B39+'[3]regimen enero-sept'!B39</f>
        <v>702</v>
      </c>
      <c r="C39" s="36">
        <f>+'[2]regimen 4to Trim'!C39+'[3]regimen enero-sept'!C39</f>
        <v>4532</v>
      </c>
      <c r="D39" s="36">
        <f>+'[2]regimen 4to Trim'!D39+'[3]regimen enero-sept'!D39</f>
        <v>183</v>
      </c>
      <c r="E39" s="36">
        <f>+'[2]regimen 4to Trim'!E39+'[3]regimen enero-sept'!E39</f>
        <v>58</v>
      </c>
      <c r="F39" s="55">
        <f t="shared" si="2"/>
        <v>5475</v>
      </c>
      <c r="G39" s="47">
        <f t="shared" si="1"/>
        <v>0.60842121639792413</v>
      </c>
      <c r="I39" s="42">
        <f>+'Total Año UIS'!E39-'regimen Total Año'!F39</f>
        <v>0</v>
      </c>
    </row>
    <row r="40" spans="1:9" x14ac:dyDescent="0.2">
      <c r="A40" s="35" t="s">
        <v>74</v>
      </c>
      <c r="B40" s="36">
        <f>+'[2]regimen 4to Trim'!B40+'[3]regimen enero-sept'!B40</f>
        <v>0</v>
      </c>
      <c r="C40" s="36">
        <f>+'[2]regimen 4to Trim'!C40+'[3]regimen enero-sept'!C40</f>
        <v>0</v>
      </c>
      <c r="D40" s="36">
        <f>+'[2]regimen 4to Trim'!D40+'[3]regimen enero-sept'!D40</f>
        <v>0</v>
      </c>
      <c r="E40" s="36">
        <f>+'[2]regimen 4to Trim'!E40+'[3]regimen enero-sept'!E40</f>
        <v>0</v>
      </c>
      <c r="F40" s="55">
        <f t="shared" si="2"/>
        <v>0</v>
      </c>
      <c r="G40" s="47">
        <f t="shared" si="1"/>
        <v>0</v>
      </c>
      <c r="I40" s="42">
        <f>+'Total Año UIS'!E40-'regimen Total Año'!F40</f>
        <v>0</v>
      </c>
    </row>
    <row r="41" spans="1:9" x14ac:dyDescent="0.2">
      <c r="A41" s="35" t="s">
        <v>75</v>
      </c>
      <c r="B41" s="36">
        <f>+'[2]regimen 4to Trim'!B41+'[3]regimen enero-sept'!B41</f>
        <v>0</v>
      </c>
      <c r="C41" s="36">
        <f>+'[2]regimen 4to Trim'!C41+'[3]regimen enero-sept'!C41</f>
        <v>0</v>
      </c>
      <c r="D41" s="36">
        <f>+'[2]regimen 4to Trim'!D41+'[3]regimen enero-sept'!D41</f>
        <v>0</v>
      </c>
      <c r="E41" s="36">
        <f>+'[2]regimen 4to Trim'!E41+'[3]regimen enero-sept'!E41</f>
        <v>0</v>
      </c>
      <c r="F41" s="55">
        <f t="shared" si="2"/>
        <v>0</v>
      </c>
      <c r="G41" s="47">
        <f t="shared" si="1"/>
        <v>0</v>
      </c>
      <c r="I41" s="42">
        <f>+'Total Año UIS'!E41-'regimen Total Año'!F41</f>
        <v>0</v>
      </c>
    </row>
    <row r="42" spans="1:9" x14ac:dyDescent="0.2">
      <c r="A42" s="35" t="s">
        <v>76</v>
      </c>
      <c r="B42" s="36">
        <f>+'[2]regimen 4to Trim'!B42+'[3]regimen enero-sept'!B42</f>
        <v>0</v>
      </c>
      <c r="C42" s="36">
        <f>+'[2]regimen 4to Trim'!C42+'[3]regimen enero-sept'!C42</f>
        <v>0</v>
      </c>
      <c r="D42" s="36">
        <f>+'[2]regimen 4to Trim'!D42+'[3]regimen enero-sept'!D42</f>
        <v>0</v>
      </c>
      <c r="E42" s="36">
        <f>+'[2]regimen 4to Trim'!E42+'[3]regimen enero-sept'!E42</f>
        <v>0</v>
      </c>
      <c r="F42" s="55">
        <f t="shared" si="2"/>
        <v>0</v>
      </c>
      <c r="G42" s="47">
        <f t="shared" si="1"/>
        <v>0</v>
      </c>
      <c r="I42" s="42">
        <f>+'Total Año UIS'!E42-'regimen Total Año'!F42</f>
        <v>0</v>
      </c>
    </row>
    <row r="43" spans="1:9" x14ac:dyDescent="0.2">
      <c r="A43" s="35" t="s">
        <v>48</v>
      </c>
      <c r="B43" s="36">
        <f>+'[2]regimen 4to Trim'!B43+'[3]regimen enero-sept'!B43</f>
        <v>30726</v>
      </c>
      <c r="C43" s="36">
        <f>+'[2]regimen 4to Trim'!C43+'[3]regimen enero-sept'!C43</f>
        <v>281728</v>
      </c>
      <c r="D43" s="36">
        <f>+'[2]regimen 4to Trim'!D43+'[3]regimen enero-sept'!D43</f>
        <v>1332</v>
      </c>
      <c r="E43" s="36">
        <f>+'[2]regimen 4to Trim'!E43+'[3]regimen enero-sept'!E43</f>
        <v>394</v>
      </c>
      <c r="F43" s="55">
        <f t="shared" si="2"/>
        <v>314180</v>
      </c>
      <c r="G43" s="47">
        <f t="shared" si="1"/>
        <v>34.913932012401794</v>
      </c>
      <c r="I43" s="42">
        <f>+'Total Año UIS'!E43-'regimen Total Año'!F43</f>
        <v>0</v>
      </c>
    </row>
    <row r="44" spans="1:9" x14ac:dyDescent="0.2">
      <c r="A44" s="35" t="s">
        <v>49</v>
      </c>
      <c r="B44" s="36">
        <f>+'[2]regimen 4to Trim'!B44+'[3]regimen enero-sept'!B44</f>
        <v>1615</v>
      </c>
      <c r="C44" s="36">
        <f>+'[2]regimen 4to Trim'!C44+'[3]regimen enero-sept'!C44</f>
        <v>11540</v>
      </c>
      <c r="D44" s="36">
        <f>+'[2]regimen 4to Trim'!D44+'[3]regimen enero-sept'!D44</f>
        <v>71</v>
      </c>
      <c r="E44" s="36">
        <f>+'[2]regimen 4to Trim'!E44+'[3]regimen enero-sept'!E44</f>
        <v>98</v>
      </c>
      <c r="F44" s="55">
        <f t="shared" si="2"/>
        <v>13324</v>
      </c>
      <c r="G44" s="47">
        <f t="shared" si="1"/>
        <v>1.4806583173125007</v>
      </c>
      <c r="I44" s="42">
        <f>+'Total Año UIS'!E44-'regimen Total Año'!F44</f>
        <v>0</v>
      </c>
    </row>
    <row r="45" spans="1:9" x14ac:dyDescent="0.2">
      <c r="A45" s="35" t="s">
        <v>50</v>
      </c>
      <c r="B45" s="36">
        <f>+'[2]regimen 4to Trim'!B45+'[3]regimen enero-sept'!B45</f>
        <v>0</v>
      </c>
      <c r="C45" s="36">
        <f>+'[2]regimen 4to Trim'!C45+'[3]regimen enero-sept'!C45</f>
        <v>0</v>
      </c>
      <c r="D45" s="36">
        <f>+'[2]regimen 4to Trim'!D45+'[3]regimen enero-sept'!D45</f>
        <v>0</v>
      </c>
      <c r="E45" s="36">
        <f>+'[2]regimen 4to Trim'!E45+'[3]regimen enero-sept'!E45</f>
        <v>0</v>
      </c>
      <c r="F45" s="55">
        <v>0</v>
      </c>
      <c r="G45" s="47">
        <f t="shared" si="1"/>
        <v>0</v>
      </c>
      <c r="I45" s="42">
        <f>+'Total Año UIS'!E45-'regimen Total Año'!F45</f>
        <v>0</v>
      </c>
    </row>
    <row r="46" spans="1:9" x14ac:dyDescent="0.2">
      <c r="A46" s="35" t="s">
        <v>51</v>
      </c>
      <c r="B46" s="36">
        <f>+'[2]regimen 4to Trim'!B46+'[3]regimen enero-sept'!B46</f>
        <v>0</v>
      </c>
      <c r="C46" s="36">
        <f>+'[2]regimen 4to Trim'!C46+'[3]regimen enero-sept'!C46</f>
        <v>0</v>
      </c>
      <c r="D46" s="36">
        <f>+'[2]regimen 4to Trim'!D46+'[3]regimen enero-sept'!D46</f>
        <v>0</v>
      </c>
      <c r="E46" s="36">
        <f>+'[2]regimen 4to Trim'!E46+'[3]regimen enero-sept'!E46</f>
        <v>0</v>
      </c>
      <c r="F46" s="55">
        <v>0</v>
      </c>
      <c r="G46" s="47">
        <f t="shared" si="1"/>
        <v>0</v>
      </c>
      <c r="I46" s="42">
        <f>+'Total Año UIS'!E46-'regimen Total Año'!F46</f>
        <v>0</v>
      </c>
    </row>
    <row r="47" spans="1:9" ht="22.5" x14ac:dyDescent="0.2">
      <c r="A47" s="35" t="s">
        <v>52</v>
      </c>
      <c r="B47" s="36">
        <f>+'[2]regimen 4to Trim'!B47+'[3]regimen enero-sept'!B47</f>
        <v>0</v>
      </c>
      <c r="C47" s="36">
        <f>+'[2]regimen 4to Trim'!C47+'[3]regimen enero-sept'!C47</f>
        <v>0</v>
      </c>
      <c r="D47" s="36">
        <f>+'[2]regimen 4to Trim'!D47+'[3]regimen enero-sept'!D47</f>
        <v>0</v>
      </c>
      <c r="E47" s="36">
        <f>+'[2]regimen 4to Trim'!E47+'[3]regimen enero-sept'!E47</f>
        <v>0</v>
      </c>
      <c r="F47" s="55">
        <v>0</v>
      </c>
      <c r="G47" s="47">
        <f t="shared" si="1"/>
        <v>0</v>
      </c>
      <c r="I47" s="42">
        <f>+'Total Año UIS'!E47-'regimen Total Año'!F47</f>
        <v>0</v>
      </c>
    </row>
    <row r="48" spans="1:9" x14ac:dyDescent="0.2">
      <c r="A48" s="35" t="s">
        <v>53</v>
      </c>
      <c r="B48" s="48"/>
      <c r="C48" s="48"/>
      <c r="D48" s="48"/>
      <c r="E48" s="48"/>
      <c r="F48" s="36">
        <f>+'[2]regimen 4to Trim'!F48+'[3]regimen enero-sept'!F48</f>
        <v>99445</v>
      </c>
      <c r="G48" s="47">
        <f t="shared" si="1"/>
        <v>11.051040705879739</v>
      </c>
      <c r="I48" s="42">
        <f>+'Total Año UIS'!E48-'regimen Total Año'!F48</f>
        <v>0</v>
      </c>
    </row>
    <row r="49" spans="1:9" x14ac:dyDescent="0.2">
      <c r="A49" s="35" t="s">
        <v>54</v>
      </c>
      <c r="B49" s="48"/>
      <c r="C49" s="48"/>
      <c r="D49" s="48"/>
      <c r="E49" s="48"/>
      <c r="F49" s="36">
        <f>+'[2]regimen 4to Trim'!F49+'[3]regimen enero-sept'!F49</f>
        <v>19504</v>
      </c>
      <c r="G49" s="47">
        <f t="shared" si="1"/>
        <v>2.1674241834931709</v>
      </c>
      <c r="I49" s="42">
        <f>+'Total Año UIS'!E49-'regimen Total Año'!F49</f>
        <v>0</v>
      </c>
    </row>
    <row r="50" spans="1:9" x14ac:dyDescent="0.2">
      <c r="A50" s="38" t="s">
        <v>77</v>
      </c>
      <c r="B50" s="39">
        <f>SUM(B5:B49)</f>
        <v>76392</v>
      </c>
      <c r="C50" s="39">
        <f>SUM(C5:C49)</f>
        <v>640901</v>
      </c>
      <c r="D50" s="39">
        <f>SUM(D5:D49)</f>
        <v>12667</v>
      </c>
      <c r="E50" s="39">
        <f>SUM(E5:E49)</f>
        <v>1765</v>
      </c>
      <c r="F50" s="56">
        <f>SUM(F5:F49)</f>
        <v>899870</v>
      </c>
      <c r="G50" s="47">
        <f t="shared" si="1"/>
        <v>100</v>
      </c>
      <c r="I50" s="42">
        <f>+'Total Año UIS'!E50-'regimen Total Año'!F50</f>
        <v>0</v>
      </c>
    </row>
    <row r="51" spans="1:9" x14ac:dyDescent="0.2">
      <c r="A51" s="38" t="s">
        <v>78</v>
      </c>
      <c r="B51" s="49">
        <v>6.7497514557591245</v>
      </c>
      <c r="C51" s="49">
        <v>92.080118038788683</v>
      </c>
      <c r="D51" s="49">
        <v>0.93539427795925456</v>
      </c>
      <c r="E51" s="49">
        <v>0.23473622749293818</v>
      </c>
      <c r="F51" s="49">
        <v>100</v>
      </c>
      <c r="G51" s="50"/>
      <c r="I51" s="42">
        <f>+'Total Año UIS'!E51-'regimen Total Año'!F51</f>
        <v>0</v>
      </c>
    </row>
    <row r="52" spans="1:9" x14ac:dyDescent="0.2">
      <c r="A52" s="51" t="s">
        <v>79</v>
      </c>
      <c r="B52" s="52"/>
      <c r="C52" s="53"/>
      <c r="D52" s="53"/>
      <c r="E52" s="53"/>
      <c r="F52" s="46">
        <f>+F29/F21</f>
        <v>2.4826475325816371</v>
      </c>
      <c r="G52" s="50"/>
      <c r="I52" s="42">
        <f>+'Total Año UIS'!E52-'regimen Total Año'!F52</f>
        <v>0</v>
      </c>
    </row>
    <row r="53" spans="1:9" x14ac:dyDescent="0.2">
      <c r="A53" s="51" t="s">
        <v>80</v>
      </c>
      <c r="B53" s="52"/>
      <c r="C53" s="53"/>
      <c r="D53" s="53"/>
      <c r="E53" s="53"/>
      <c r="F53" s="46">
        <f>+F36/F37*100</f>
        <v>52.583586626139819</v>
      </c>
      <c r="G53" s="50"/>
      <c r="I53" s="42">
        <f>+'Total Año UIS'!E53-'regimen Total Año'!F53</f>
        <v>0</v>
      </c>
    </row>
    <row r="54" spans="1:9" x14ac:dyDescent="0.2">
      <c r="A54" s="51" t="s">
        <v>81</v>
      </c>
      <c r="B54" s="52"/>
      <c r="C54" s="53"/>
      <c r="D54" s="53"/>
      <c r="E54" s="53"/>
      <c r="F54" s="46">
        <f>+F21/103</f>
        <v>66.300970873786412</v>
      </c>
      <c r="G54" s="50"/>
      <c r="I54" s="42">
        <f>+'Total Año UIS'!E54-'regimen Total Año'!F54</f>
        <v>0</v>
      </c>
    </row>
    <row r="55" spans="1:9" x14ac:dyDescent="0.2">
      <c r="A55" s="51" t="s">
        <v>82</v>
      </c>
      <c r="B55" s="52"/>
      <c r="C55" s="53"/>
      <c r="D55" s="53"/>
      <c r="E55" s="53"/>
      <c r="F55" s="46">
        <f>+F9/22003</f>
        <v>5.852020179066491</v>
      </c>
      <c r="G55" s="50"/>
      <c r="I55" s="42">
        <f>+'Total Año UIS'!E55-'regimen Total Año'!F55</f>
        <v>-1.1961769624046452</v>
      </c>
    </row>
  </sheetData>
  <pageMargins left="0.70866141732283472" right="0.70866141732283472" top="0.74803149606299213" bottom="0.74803149606299213" header="0.51181102362204722" footer="0.51181102362204722"/>
  <pageSetup scale="8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UVR</vt:lpstr>
      <vt:lpstr>Total Año UIS</vt:lpstr>
      <vt:lpstr>regimen Total Año</vt:lpstr>
      <vt:lpstr>'Total Año UIS'!Área_de_impresión</vt:lpstr>
      <vt:lpstr>UVR!Área_de_impresión</vt:lpstr>
      <vt:lpstr>UVR!Print_Titles_0</vt:lpstr>
      <vt:lpstr>UVR!Print_Titles_0_0</vt:lpstr>
      <vt:lpstr>UVR!Print_Titles_0_0_0</vt:lpstr>
      <vt:lpstr>UVR!Print_Titles_0_0_0_0</vt:lpstr>
      <vt:lpstr>UVR!Print_Titles_0_0_0_0_0</vt:lpstr>
      <vt:lpstr>UVR!Print_Titles_0_0_0_0_0_0</vt:lpstr>
      <vt:lpstr>UVR!Print_Titles_0_0_0_0_0_0_0</vt:lpstr>
      <vt:lpstr>UVR!Print_Titles_0_0_0_0_0_0_0_0</vt:lpstr>
      <vt:lpstr>UVR!Print_Titles_0_0_0_0_0_0_0_0_0</vt:lpstr>
      <vt:lpstr>UVR!Print_Titles_0_0_0_0_0_0_0_0_0_0</vt:lpstr>
      <vt:lpstr>UVR!Títulos_a_imprimir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Estadisticas ESE</dc:creator>
  <dc:description/>
  <cp:lastModifiedBy>57314</cp:lastModifiedBy>
  <cp:revision>67</cp:revision>
  <cp:lastPrinted>2019-07-26T17:14:08Z</cp:lastPrinted>
  <dcterms:created xsi:type="dcterms:W3CDTF">2013-05-28T20:31:34Z</dcterms:created>
  <dcterms:modified xsi:type="dcterms:W3CDTF">2021-03-30T16:19:08Z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