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rgeMario/Downloads/GRAFICAS PERFIL 2015-4/"/>
    </mc:Choice>
  </mc:AlternateContent>
  <xr:revisionPtr revIDLastSave="0" documentId="13_ncr:1_{F517CC49-DEB4-AC4E-999C-3E9A3788807F}" xr6:coauthVersionLast="46" xr6:coauthVersionMax="46" xr10:uidLastSave="{00000000-0000-0000-0000-000000000000}"/>
  <bookViews>
    <workbookView xWindow="0" yWindow="500" windowWidth="19420" windowHeight="10420" activeTab="9" xr2:uid="{00000000-000D-0000-FFFF-FFFF00000000}"/>
  </bookViews>
  <sheets>
    <sheet name="MortaInfantil " sheetId="48604" r:id="rId1"/>
    <sheet name="MATRIZ BABIES (2011)" sheetId="48607" state="hidden" r:id="rId2"/>
    <sheet name="MATRIZ BABIES (2012)" sheetId="48598" state="hidden" r:id="rId3"/>
    <sheet name="MATRIZ BABIES (2013)" sheetId="48610" state="hidden" r:id="rId4"/>
    <sheet name="MATRIZ BABIES (2014)" sheetId="48613" state="hidden" r:id="rId5"/>
    <sheet name="MATRIZ BABIES (2015)" sheetId="48614" state="hidden" r:id="rId6"/>
    <sheet name="Edad-sexo" sheetId="48597" state="hidden" r:id="rId7"/>
    <sheet name="MATRIZ BABIES (2016)" sheetId="48615" state="hidden" r:id="rId8"/>
    <sheet name="MATRIZ BABIES (2019)" sheetId="48623" state="hidden" r:id="rId9"/>
    <sheet name="MATRIZ BABIES (2020)" sheetId="48624" r:id="rId10"/>
    <sheet name="Hoja1" sheetId="48608" r:id="rId11"/>
    <sheet name="MATRIZ BABIES (2017)" sheetId="48616" state="hidden" r:id="rId12"/>
    <sheet name="MATRIZ BABIES (2018)" sheetId="48619" state="hidden" r:id="rId13"/>
    <sheet name="Hoja4" sheetId="48621" r:id="rId14"/>
    <sheet name="Hoja5" sheetId="48622" r:id="rId15"/>
  </sheets>
  <externalReferences>
    <externalReference r:id="rId16"/>
    <externalReference r:id="rId17"/>
    <externalReference r:id="rId18"/>
  </externalReferences>
  <definedNames>
    <definedName name="ANTICONCEPCIÓN">[1]ANTICONCEPCIÓN!$A$1:$A$72</definedName>
    <definedName name="_xlnm.Print_Area" localSheetId="0">'MortaInfantil '!$A$2:$I$19</definedName>
    <definedName name="cruce">Hoja4!$L:$N</definedName>
    <definedName name="cruce2">Hoja5!$A:$B</definedName>
    <definedName name="DEPARTAMENTOS">[2]DEPARTAMENTOS!$A$1:$A$36</definedName>
    <definedName name="FECUNDIDAD" localSheetId="4">#REF!</definedName>
    <definedName name="FECUNDIDAD" localSheetId="5">#REF!</definedName>
    <definedName name="FECUNDIDAD" localSheetId="7">#REF!</definedName>
    <definedName name="FECUNDIDAD" localSheetId="11">#REF!</definedName>
    <definedName name="FECUNDIDAD" localSheetId="12">#REF!</definedName>
    <definedName name="FECUNDIDAD" localSheetId="8">#REF!</definedName>
    <definedName name="FECUNDIDAD" localSheetId="9">#REF!</definedName>
    <definedName name="FECUNDIDAD" localSheetId="0">#REF!</definedName>
    <definedName name="FECUNDIDAD">#REF!</definedName>
    <definedName name="proporción">[3]USUARIOS!$A$1:$A$72</definedName>
  </definedNames>
  <calcPr calcId="191028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4" i="48604" l="1"/>
  <c r="Z19" i="48604" l="1"/>
  <c r="Z5" i="48604" l="1"/>
  <c r="Z6" i="48604"/>
  <c r="Z9" i="48604"/>
  <c r="Z11" i="48604"/>
  <c r="Z13" i="48604"/>
  <c r="Z15" i="48604"/>
  <c r="H4" i="48623"/>
  <c r="C9" i="48623"/>
  <c r="D9" i="48623"/>
  <c r="E9" i="48623"/>
  <c r="F9" i="48623"/>
  <c r="G9" i="48623"/>
  <c r="C11" i="48624"/>
  <c r="C18" i="48624" s="1"/>
  <c r="B11" i="48624"/>
  <c r="C16" i="48624" s="1"/>
  <c r="F11" i="48624"/>
  <c r="C26" i="48624" s="1"/>
  <c r="E11" i="48624"/>
  <c r="C23" i="48624" s="1"/>
  <c r="D11" i="48624"/>
  <c r="C21" i="48624" s="1"/>
  <c r="G9" i="48624"/>
  <c r="F9" i="48624"/>
  <c r="E9" i="48624"/>
  <c r="D9" i="48624"/>
  <c r="C9" i="48624"/>
  <c r="H8" i="48624"/>
  <c r="H7" i="48624"/>
  <c r="H6" i="48624"/>
  <c r="H5" i="48624"/>
  <c r="H4" i="48624"/>
  <c r="X12" i="48604"/>
  <c r="B11" i="48623"/>
  <c r="C16" i="48623" s="1"/>
  <c r="C11" i="48623"/>
  <c r="C18" i="48623" s="1"/>
  <c r="D11" i="48623"/>
  <c r="C21" i="48623" s="1"/>
  <c r="E11" i="48623"/>
  <c r="C23" i="48623" s="1"/>
  <c r="F11" i="48623"/>
  <c r="C26" i="48623"/>
  <c r="Y5" i="48604"/>
  <c r="Y6" i="48604"/>
  <c r="Y9" i="48604"/>
  <c r="Y11" i="48604"/>
  <c r="Y13" i="48604"/>
  <c r="Y19" i="48604"/>
  <c r="H8" i="48623"/>
  <c r="H7" i="48623"/>
  <c r="H6" i="48623"/>
  <c r="H5" i="48623"/>
  <c r="E9" i="48619"/>
  <c r="M3" i="48621"/>
  <c r="C3" i="48622" s="1"/>
  <c r="M4" i="48621"/>
  <c r="M5" i="48621"/>
  <c r="M6" i="48621"/>
  <c r="C4" i="48622"/>
  <c r="M7" i="48621"/>
  <c r="C6" i="48622" s="1"/>
  <c r="M8" i="48621"/>
  <c r="C5" i="48622" s="1"/>
  <c r="M9" i="48621"/>
  <c r="C9" i="48622" s="1"/>
  <c r="M10" i="48621"/>
  <c r="C7" i="48622"/>
  <c r="M12" i="48621"/>
  <c r="C10" i="48622" s="1"/>
  <c r="M13" i="48621"/>
  <c r="C8" i="48622"/>
  <c r="M14" i="48621"/>
  <c r="C11" i="48622" s="1"/>
  <c r="M16" i="48621"/>
  <c r="C14" i="48622"/>
  <c r="M17" i="48621"/>
  <c r="C16" i="48622" s="1"/>
  <c r="M18" i="48621"/>
  <c r="C15" i="48622"/>
  <c r="M2" i="48621"/>
  <c r="C2" i="48622" s="1"/>
  <c r="C17" i="48622"/>
  <c r="C1" i="48622"/>
  <c r="F11" i="48619"/>
  <c r="C26" i="48619" s="1"/>
  <c r="E11" i="48619"/>
  <c r="C23" i="48619"/>
  <c r="D11" i="48619"/>
  <c r="C21" i="48619" s="1"/>
  <c r="C11" i="48619"/>
  <c r="C18" i="48619"/>
  <c r="B11" i="48619"/>
  <c r="C16" i="48619" s="1"/>
  <c r="G9" i="48619"/>
  <c r="F9" i="48619"/>
  <c r="D9" i="48619"/>
  <c r="C9" i="48619"/>
  <c r="H8" i="48619"/>
  <c r="H7" i="48619"/>
  <c r="H6" i="48619"/>
  <c r="H5" i="48619"/>
  <c r="H4" i="48619"/>
  <c r="X13" i="48604"/>
  <c r="X11" i="48604"/>
  <c r="X19" i="48604"/>
  <c r="X9" i="48604"/>
  <c r="X5" i="48604"/>
  <c r="X6" i="48604"/>
  <c r="F11" i="48616"/>
  <c r="C26" i="48616"/>
  <c r="E11" i="48616"/>
  <c r="C23" i="48616"/>
  <c r="D11" i="48616"/>
  <c r="C21" i="48616"/>
  <c r="C11" i="48616"/>
  <c r="C18" i="48616"/>
  <c r="C29" i="48616" s="1"/>
  <c r="B11" i="48616"/>
  <c r="C16" i="48616"/>
  <c r="G9" i="48616"/>
  <c r="F9" i="48616"/>
  <c r="E9" i="48616"/>
  <c r="D9" i="48616"/>
  <c r="C9" i="48616"/>
  <c r="H8" i="48616"/>
  <c r="H7" i="48616"/>
  <c r="H6" i="48616"/>
  <c r="H5" i="48616"/>
  <c r="H4" i="48616"/>
  <c r="W15" i="48604"/>
  <c r="W13" i="48604"/>
  <c r="W11" i="48604"/>
  <c r="W9" i="48604"/>
  <c r="W6" i="48604"/>
  <c r="W5" i="48604"/>
  <c r="W19" i="48604"/>
  <c r="U14" i="48604"/>
  <c r="U15" i="48604" s="1"/>
  <c r="S14" i="48604"/>
  <c r="S19" i="48604"/>
  <c r="S15" i="48604"/>
  <c r="T14" i="48604"/>
  <c r="T19" i="48604" s="1"/>
  <c r="V19" i="48604"/>
  <c r="H8" i="48615"/>
  <c r="H7" i="48615"/>
  <c r="H6" i="48615"/>
  <c r="H5" i="48615"/>
  <c r="H4" i="48615"/>
  <c r="G9" i="48615"/>
  <c r="F9" i="48615"/>
  <c r="E9" i="48615"/>
  <c r="D9" i="48615"/>
  <c r="C9" i="48615"/>
  <c r="H9" i="48615" s="1"/>
  <c r="F11" i="48615"/>
  <c r="C26" i="48615"/>
  <c r="E11" i="48615"/>
  <c r="C23" i="48615" s="1"/>
  <c r="D11" i="48615"/>
  <c r="C21" i="48615" s="1"/>
  <c r="C11" i="48615"/>
  <c r="C18" i="48615" s="1"/>
  <c r="B11" i="48615"/>
  <c r="C16" i="48615"/>
  <c r="V13" i="48604"/>
  <c r="V11" i="48604"/>
  <c r="V9" i="48604"/>
  <c r="V6" i="48604"/>
  <c r="V5" i="48604"/>
  <c r="T11" i="48604"/>
  <c r="F11" i="48614"/>
  <c r="C26" i="48614"/>
  <c r="E11" i="48614"/>
  <c r="C23" i="48614" s="1"/>
  <c r="D11" i="48614"/>
  <c r="C21" i="48614"/>
  <c r="C11" i="48614"/>
  <c r="C18" i="48614" s="1"/>
  <c r="B11" i="48614"/>
  <c r="C16" i="48614"/>
  <c r="E9" i="48614"/>
  <c r="U5" i="48604"/>
  <c r="U6" i="48604"/>
  <c r="U9" i="48604"/>
  <c r="U11" i="48604"/>
  <c r="U13" i="48604"/>
  <c r="F11" i="48613"/>
  <c r="C26" i="48613" s="1"/>
  <c r="E11" i="48613"/>
  <c r="C23" i="48613"/>
  <c r="D11" i="48613"/>
  <c r="C21" i="48613" s="1"/>
  <c r="C11" i="48613"/>
  <c r="C18" i="48613"/>
  <c r="B11" i="48613"/>
  <c r="C16" i="48613" s="1"/>
  <c r="E9" i="48613"/>
  <c r="T13" i="48604"/>
  <c r="T9" i="48604"/>
  <c r="T6" i="48604"/>
  <c r="T5" i="48604"/>
  <c r="B11" i="48610"/>
  <c r="C16" i="48610" s="1"/>
  <c r="S11" i="48604"/>
  <c r="F11" i="48610"/>
  <c r="C26" i="48610"/>
  <c r="E11" i="48610"/>
  <c r="C23" i="48610" s="1"/>
  <c r="D11" i="48610"/>
  <c r="C21" i="48610"/>
  <c r="C11" i="48610"/>
  <c r="C18" i="48610" s="1"/>
  <c r="G9" i="48610"/>
  <c r="F9" i="48610"/>
  <c r="E9" i="48610"/>
  <c r="D9" i="48610"/>
  <c r="C9" i="48610"/>
  <c r="H8" i="48610"/>
  <c r="H5" i="48610"/>
  <c r="H9" i="48610" s="1"/>
  <c r="S13" i="48604"/>
  <c r="S9" i="48604"/>
  <c r="S6" i="48604"/>
  <c r="S5" i="48604"/>
  <c r="O13" i="48604"/>
  <c r="P13" i="48604"/>
  <c r="Q13" i="48604"/>
  <c r="R13" i="48604"/>
  <c r="Q15" i="48604"/>
  <c r="R14" i="48604"/>
  <c r="R15" i="48604" s="1"/>
  <c r="F11" i="48607"/>
  <c r="C26" i="48607"/>
  <c r="E11" i="48607"/>
  <c r="C23" i="48607" s="1"/>
  <c r="D11" i="48607"/>
  <c r="C21" i="48607"/>
  <c r="C11" i="48607"/>
  <c r="C18" i="48607" s="1"/>
  <c r="B11" i="48607"/>
  <c r="C16" i="48607" s="1"/>
  <c r="G9" i="48607"/>
  <c r="F9" i="48607"/>
  <c r="E9" i="48607"/>
  <c r="D9" i="48607"/>
  <c r="C9" i="48607"/>
  <c r="H8" i="48607"/>
  <c r="H7" i="48607"/>
  <c r="H6" i="48607"/>
  <c r="H5" i="48607"/>
  <c r="H4" i="48607"/>
  <c r="H9" i="48607" s="1"/>
  <c r="Q5" i="48604"/>
  <c r="H5" i="48598"/>
  <c r="H6" i="48598"/>
  <c r="H7" i="48598"/>
  <c r="H8" i="48598"/>
  <c r="H4" i="48598"/>
  <c r="O14" i="48604"/>
  <c r="O19" i="48604" s="1"/>
  <c r="I15" i="48604"/>
  <c r="J15" i="48604"/>
  <c r="K15" i="48604"/>
  <c r="L15" i="48604"/>
  <c r="M15" i="48604"/>
  <c r="N15" i="48604"/>
  <c r="P15" i="48604"/>
  <c r="H20" i="48604"/>
  <c r="Q19" i="48604"/>
  <c r="P19" i="48604"/>
  <c r="N19" i="48604"/>
  <c r="M19" i="48604"/>
  <c r="L19" i="48604"/>
  <c r="K19" i="48604"/>
  <c r="J19" i="48604"/>
  <c r="I19" i="48604"/>
  <c r="H19" i="48604"/>
  <c r="G19" i="48604"/>
  <c r="F19" i="48604"/>
  <c r="E19" i="48604"/>
  <c r="D19" i="48604"/>
  <c r="N12" i="48604"/>
  <c r="N13" i="48604" s="1"/>
  <c r="M12" i="48604"/>
  <c r="M13" i="48604" s="1"/>
  <c r="L12" i="48604"/>
  <c r="L13" i="48604"/>
  <c r="K12" i="48604"/>
  <c r="K13" i="48604" s="1"/>
  <c r="J12" i="48604"/>
  <c r="J13" i="48604"/>
  <c r="I12" i="48604"/>
  <c r="I13" i="48604" s="1"/>
  <c r="H12" i="48604"/>
  <c r="H13" i="48604"/>
  <c r="G12" i="48604"/>
  <c r="G13" i="48604" s="1"/>
  <c r="F12" i="48604"/>
  <c r="F13" i="48604" s="1"/>
  <c r="E12" i="48604"/>
  <c r="E13" i="48604" s="1"/>
  <c r="D12" i="48604"/>
  <c r="D13" i="48604"/>
  <c r="R11" i="48604"/>
  <c r="Q11" i="48604"/>
  <c r="P11" i="48604"/>
  <c r="O11" i="48604"/>
  <c r="N11" i="48604"/>
  <c r="M11" i="48604"/>
  <c r="L11" i="48604"/>
  <c r="K11" i="48604"/>
  <c r="J11" i="48604"/>
  <c r="I11" i="48604"/>
  <c r="R9" i="48604"/>
  <c r="Q9" i="48604"/>
  <c r="P9" i="48604"/>
  <c r="O9" i="48604"/>
  <c r="N9" i="48604"/>
  <c r="M9" i="48604"/>
  <c r="L9" i="48604"/>
  <c r="K9" i="48604"/>
  <c r="J9" i="48604"/>
  <c r="I9" i="48604"/>
  <c r="R6" i="48604"/>
  <c r="Q6" i="48604"/>
  <c r="P6" i="48604"/>
  <c r="O6" i="48604"/>
  <c r="N6" i="48604"/>
  <c r="M6" i="48604"/>
  <c r="L6" i="48604"/>
  <c r="K6" i="48604"/>
  <c r="J6" i="48604"/>
  <c r="I6" i="48604"/>
  <c r="H6" i="48604"/>
  <c r="G6" i="48604"/>
  <c r="F6" i="48604"/>
  <c r="E6" i="48604"/>
  <c r="D6" i="48604"/>
  <c r="C6" i="48604"/>
  <c r="R5" i="48604"/>
  <c r="P5" i="48604"/>
  <c r="O5" i="48604"/>
  <c r="N5" i="48604"/>
  <c r="M5" i="48604"/>
  <c r="L5" i="48604"/>
  <c r="K5" i="48604"/>
  <c r="J5" i="48604"/>
  <c r="I5" i="48604"/>
  <c r="H5" i="48604"/>
  <c r="G5" i="48604"/>
  <c r="F5" i="48604"/>
  <c r="E5" i="48604"/>
  <c r="D5" i="48604"/>
  <c r="C5" i="48604"/>
  <c r="C33" i="48597"/>
  <c r="B33" i="48597"/>
  <c r="D32" i="48597"/>
  <c r="D31" i="48597"/>
  <c r="D30" i="48597"/>
  <c r="D33" i="48597" s="1"/>
  <c r="D28" i="48597"/>
  <c r="D29" i="48597"/>
  <c r="C25" i="48597"/>
  <c r="B25" i="48597"/>
  <c r="D24" i="48597"/>
  <c r="D23" i="48597"/>
  <c r="D22" i="48597"/>
  <c r="D21" i="48597"/>
  <c r="D20" i="48597"/>
  <c r="C17" i="48597"/>
  <c r="B17" i="48597"/>
  <c r="D16" i="48597"/>
  <c r="D15" i="48597"/>
  <c r="D14" i="48597"/>
  <c r="D13" i="48597"/>
  <c r="D12" i="48597"/>
  <c r="C9" i="48597"/>
  <c r="B9" i="48597"/>
  <c r="D8" i="48597"/>
  <c r="D7" i="48597"/>
  <c r="J6" i="48597"/>
  <c r="I6" i="48597"/>
  <c r="H6" i="48597"/>
  <c r="G6" i="48597"/>
  <c r="D6" i="48597"/>
  <c r="D5" i="48597"/>
  <c r="D4" i="48597"/>
  <c r="D9" i="48598"/>
  <c r="E9" i="48598"/>
  <c r="F9" i="48598"/>
  <c r="G9" i="48598"/>
  <c r="C9" i="48598"/>
  <c r="B11" i="48598"/>
  <c r="C16" i="48598"/>
  <c r="C11" i="48598"/>
  <c r="C18" i="48598" s="1"/>
  <c r="D11" i="48598"/>
  <c r="C21" i="48598" s="1"/>
  <c r="E11" i="48598"/>
  <c r="C23" i="48598" s="1"/>
  <c r="F11" i="48598"/>
  <c r="C26" i="48598"/>
  <c r="V15" i="48604"/>
  <c r="D9" i="48597"/>
  <c r="Y15" i="48604"/>
  <c r="O15" i="48604"/>
  <c r="X15" i="48604"/>
  <c r="D18" i="48616" l="1"/>
  <c r="D16" i="48616"/>
  <c r="D23" i="48616"/>
  <c r="H9" i="48623"/>
  <c r="C12" i="48622"/>
  <c r="H9" i="48619"/>
  <c r="C29" i="48619"/>
  <c r="D17" i="48597"/>
  <c r="D25" i="48597"/>
  <c r="H9" i="48598"/>
  <c r="H9" i="48616"/>
  <c r="D21" i="48616"/>
  <c r="D26" i="48616"/>
  <c r="U19" i="48604"/>
  <c r="D23" i="48613"/>
  <c r="D26" i="48598"/>
  <c r="C29" i="48613"/>
  <c r="D21" i="48613" s="1"/>
  <c r="D16" i="48613"/>
  <c r="D21" i="48619"/>
  <c r="D26" i="48619"/>
  <c r="D16" i="48619"/>
  <c r="D23" i="48619"/>
  <c r="C29" i="48623"/>
  <c r="D16" i="48623" s="1"/>
  <c r="C29" i="48598"/>
  <c r="D21" i="48598" s="1"/>
  <c r="D21" i="48607"/>
  <c r="D18" i="48613"/>
  <c r="C29" i="48614"/>
  <c r="D26" i="48614" s="1"/>
  <c r="C29" i="48615"/>
  <c r="D18" i="48615"/>
  <c r="D18" i="48598"/>
  <c r="C29" i="48607"/>
  <c r="D16" i="48607" s="1"/>
  <c r="C29" i="48610"/>
  <c r="D21" i="48610" s="1"/>
  <c r="D26" i="48613"/>
  <c r="D23" i="48614"/>
  <c r="D21" i="48615"/>
  <c r="D18" i="48619"/>
  <c r="R19" i="48604"/>
  <c r="D16" i="48614"/>
  <c r="T15" i="48604"/>
  <c r="C29" i="48624"/>
  <c r="H9" i="48624"/>
  <c r="D18" i="48607" l="1"/>
  <c r="D23" i="48598"/>
  <c r="D26" i="48607"/>
  <c r="D23" i="48610"/>
  <c r="D26" i="48615"/>
  <c r="D16" i="48615"/>
  <c r="D23" i="48615"/>
  <c r="D18" i="48614"/>
  <c r="D21" i="48623"/>
  <c r="D26" i="48623"/>
  <c r="D26" i="48610"/>
  <c r="D16" i="48598"/>
  <c r="D16" i="48610"/>
  <c r="D21" i="48614"/>
  <c r="D23" i="48623"/>
  <c r="D18" i="48623"/>
  <c r="D23" i="48607"/>
  <c r="D18" i="48610"/>
  <c r="D23" i="48624"/>
  <c r="D18" i="48624"/>
  <c r="D26" i="48624"/>
  <c r="D21" i="48624"/>
  <c r="D16" i="48624"/>
</calcChain>
</file>

<file path=xl/sharedStrings.xml><?xml version="1.0" encoding="utf-8"?>
<sst xmlns="http://schemas.openxmlformats.org/spreadsheetml/2006/main" count="1787" uniqueCount="404">
  <si>
    <t>Mortalidad materno infantil. Pereira 1997-2020</t>
  </si>
  <si>
    <t>Mortalidad</t>
  </si>
  <si>
    <t>Materna</t>
  </si>
  <si>
    <t>Casos</t>
  </si>
  <si>
    <t>Tasa</t>
  </si>
  <si>
    <t>Razon</t>
  </si>
  <si>
    <t>directas</t>
  </si>
  <si>
    <t>*</t>
  </si>
  <si>
    <t>Perinatal</t>
  </si>
  <si>
    <t>Infantil</t>
  </si>
  <si>
    <t>-</t>
  </si>
  <si>
    <t>1 a 4 años</t>
  </si>
  <si>
    <t>casos</t>
  </si>
  <si>
    <t>tasa</t>
  </si>
  <si>
    <t>&lt; 5 años</t>
  </si>
  <si>
    <t>Nacidos vivos</t>
  </si>
  <si>
    <t>Poblacion de 1 - 4 años</t>
  </si>
  <si>
    <t>Población &lt; 5 años</t>
  </si>
  <si>
    <t>Mortalidad  &lt;5 años calculada con nacidos vivos</t>
  </si>
  <si>
    <t>A partir de 1998 se comienza a tomar como denominador los nacimientos en el departamento de madres residentes en Pereira</t>
  </si>
  <si>
    <t>actualización</t>
  </si>
  <si>
    <t>Mortalidad DANE2016</t>
  </si>
  <si>
    <t>DANE 2018</t>
  </si>
  <si>
    <t>actualizaciòn</t>
  </si>
  <si>
    <t>datos preliminares DANE 2017 a marzo2018</t>
  </si>
  <si>
    <t>2 caos decartados de rosales por IVE</t>
  </si>
  <si>
    <t>fuente RUAF</t>
  </si>
  <si>
    <t>PERIODOS PERINATALES DE RIESGO (MATRIZ BABIES)</t>
  </si>
  <si>
    <t>Peso/Momento ocurrencia</t>
  </si>
  <si>
    <t>Anteparto</t>
  </si>
  <si>
    <t>Intraparto</t>
  </si>
  <si>
    <t>Prealta</t>
  </si>
  <si>
    <t xml:space="preserve">Postalta </t>
  </si>
  <si>
    <t>Total nacidos vivos + muertos</t>
  </si>
  <si>
    <t>&lt; de 1000 gr</t>
  </si>
  <si>
    <t>1000 a 1499 gr</t>
  </si>
  <si>
    <t>1500 a 2499 gr</t>
  </si>
  <si>
    <t>2500 a 3999gr</t>
  </si>
  <si>
    <t>&gt; = 4000 gr</t>
  </si>
  <si>
    <t xml:space="preserve">Total </t>
  </si>
  <si>
    <t>SALUD MATERNA</t>
  </si>
  <si>
    <t>CUIDADO EN EL EMBARAZO</t>
  </si>
  <si>
    <t>CUIDADO EN EL PARTO</t>
  </si>
  <si>
    <t>CUIDADO NEONATAL</t>
  </si>
  <si>
    <t>CUIDADO INFANTIL</t>
  </si>
  <si>
    <t xml:space="preserve"> Riesgo </t>
  </si>
  <si>
    <t>Total</t>
  </si>
  <si>
    <t>%</t>
  </si>
  <si>
    <t xml:space="preserve"> Intervenciones </t>
  </si>
  <si>
    <t>SALUD MATERNA/PREMATUREZ</t>
  </si>
  <si>
    <t>SALUD PRECONCEPCIONAL</t>
  </si>
  <si>
    <t>RIESGO REPRODUCTIVO</t>
  </si>
  <si>
    <t>PRENATAL</t>
  </si>
  <si>
    <t>CUIDADO PRENATAL</t>
  </si>
  <si>
    <t>CUIDADO OBSTETRICO</t>
  </si>
  <si>
    <t>MANEJO ALTO RIESGO</t>
  </si>
  <si>
    <t>INTRAPARTO</t>
  </si>
  <si>
    <t>CONTROL CLINICO DEL PARTO</t>
  </si>
  <si>
    <t>SFA, ASFIXIA PERINATAL</t>
  </si>
  <si>
    <t>RECIEN NACIDO</t>
  </si>
  <si>
    <t>REANIMACION</t>
  </si>
  <si>
    <t>MEJORES PRACTICAS DEL CUIDADO DEL RN</t>
  </si>
  <si>
    <t>TRANSPORTE</t>
  </si>
  <si>
    <t>*2012 FINAL</t>
  </si>
  <si>
    <t>Mortalidad infantil 2008</t>
  </si>
  <si>
    <t>Mortalidad materna</t>
  </si>
  <si>
    <t>Hombres</t>
  </si>
  <si>
    <t>Mujeres</t>
  </si>
  <si>
    <t>&lt; 14 años</t>
  </si>
  <si>
    <t>&lt; 1mes</t>
  </si>
  <si>
    <t>15 a 18 años</t>
  </si>
  <si>
    <t>1 a 11 meses</t>
  </si>
  <si>
    <t>19 y mas</t>
  </si>
  <si>
    <t>1 a 6 años</t>
  </si>
  <si>
    <t>7 a 12 años</t>
  </si>
  <si>
    <t>13 a 19 años</t>
  </si>
  <si>
    <t xml:space="preserve">total </t>
  </si>
  <si>
    <t xml:space="preserve"> Mortalidad infantil 2009</t>
  </si>
  <si>
    <t xml:space="preserve"> Mortalidad infantil 2010</t>
  </si>
  <si>
    <t xml:space="preserve"> Mortalidad infantil 2011</t>
  </si>
  <si>
    <t>A 15 DE NOV</t>
  </si>
  <si>
    <t xml:space="preserve">un caso por ruaf de 1516 gr fallecido a sus tres dias sin notificar </t>
  </si>
  <si>
    <t>actualizado a</t>
  </si>
  <si>
    <t>N° de casos total Dpto reportados SIVIGILA</t>
  </si>
  <si>
    <t>Tasa x 1000 nv</t>
  </si>
  <si>
    <t>N° de casos (solo residentes en pereira)</t>
  </si>
  <si>
    <t xml:space="preserve">1 CASO QUE NUNCA FUE A INSTITUCIÓN DE SALUD </t>
  </si>
  <si>
    <t>ACTUALIZACIÓN 30/11/2018</t>
  </si>
  <si>
    <t>cod_eve</t>
  </si>
  <si>
    <t>fec_not</t>
  </si>
  <si>
    <t>semana</t>
  </si>
  <si>
    <t>año</t>
  </si>
  <si>
    <t>cod_pre</t>
  </si>
  <si>
    <t>cod_sub</t>
  </si>
  <si>
    <t>pri_nom_</t>
  </si>
  <si>
    <t>seg_nom_</t>
  </si>
  <si>
    <t>pri_ape_</t>
  </si>
  <si>
    <t>seg_ape_</t>
  </si>
  <si>
    <t>tip_ide_</t>
  </si>
  <si>
    <t>num_ide_</t>
  </si>
  <si>
    <t>edad_</t>
  </si>
  <si>
    <t>uni_med_</t>
  </si>
  <si>
    <t>sexo_</t>
  </si>
  <si>
    <t>cod_pais_o</t>
  </si>
  <si>
    <t>cod_dpto_o</t>
  </si>
  <si>
    <t>cod_mun_o</t>
  </si>
  <si>
    <t>area_</t>
  </si>
  <si>
    <t>localidad_</t>
  </si>
  <si>
    <t>cen_pobla_</t>
  </si>
  <si>
    <t>vereda_</t>
  </si>
  <si>
    <t>bar_ver_</t>
  </si>
  <si>
    <t>dir_res_</t>
  </si>
  <si>
    <t>ocupacion_</t>
  </si>
  <si>
    <t>tip_ss_</t>
  </si>
  <si>
    <t>cod_ase_</t>
  </si>
  <si>
    <t>per_etn_</t>
  </si>
  <si>
    <t>nom_grupo_</t>
  </si>
  <si>
    <t>estrato_</t>
  </si>
  <si>
    <t>gp_discapa</t>
  </si>
  <si>
    <t>gp_desplaz</t>
  </si>
  <si>
    <t>gp_migrant</t>
  </si>
  <si>
    <t>gp_carcela</t>
  </si>
  <si>
    <t>gp_gestan</t>
  </si>
  <si>
    <t>sem_ges_</t>
  </si>
  <si>
    <t>gp_indigen</t>
  </si>
  <si>
    <t>gp_pobicbf</t>
  </si>
  <si>
    <t>gp_mad_com</t>
  </si>
  <si>
    <t>gp_desmovi</t>
  </si>
  <si>
    <t>gp_psiquia</t>
  </si>
  <si>
    <t>gp_vic_vio</t>
  </si>
  <si>
    <t>gp_otros</t>
  </si>
  <si>
    <t>fuente_</t>
  </si>
  <si>
    <t>cod_dpto_r</t>
  </si>
  <si>
    <t>cod_mun_r</t>
  </si>
  <si>
    <t>fec_con_</t>
  </si>
  <si>
    <t>ini_sin_</t>
  </si>
  <si>
    <t>tip_cas_</t>
  </si>
  <si>
    <t>pac_hos_</t>
  </si>
  <si>
    <t>fec_hos_</t>
  </si>
  <si>
    <t>con_fin_</t>
  </si>
  <si>
    <t>fec_def_</t>
  </si>
  <si>
    <t>ajuste_</t>
  </si>
  <si>
    <t>telefono_</t>
  </si>
  <si>
    <t>fecha_nto_</t>
  </si>
  <si>
    <t>cer_def_</t>
  </si>
  <si>
    <t>cbmte_</t>
  </si>
  <si>
    <t>uni_modif</t>
  </si>
  <si>
    <t>nuni_modif</t>
  </si>
  <si>
    <t>fec_arc_xl</t>
  </si>
  <si>
    <t>nom_dil_f_</t>
  </si>
  <si>
    <t>tel_dil_f_</t>
  </si>
  <si>
    <t>fec_aju_</t>
  </si>
  <si>
    <t>nit_upgd</t>
  </si>
  <si>
    <t>fm_fuerza</t>
  </si>
  <si>
    <t>fm_unidad</t>
  </si>
  <si>
    <t>fm_grado</t>
  </si>
  <si>
    <t>version</t>
  </si>
  <si>
    <t>nom_eve</t>
  </si>
  <si>
    <t>nom_upgd</t>
  </si>
  <si>
    <t>ndep_proce</t>
  </si>
  <si>
    <t>nmun_proce</t>
  </si>
  <si>
    <t>ndep_resi</t>
  </si>
  <si>
    <t>nmun_resi</t>
  </si>
  <si>
    <t>ndep_notif</t>
  </si>
  <si>
    <t>nmun_notif</t>
  </si>
  <si>
    <t>nreg</t>
  </si>
  <si>
    <t>560</t>
  </si>
  <si>
    <t>2018</t>
  </si>
  <si>
    <t>6600100217</t>
  </si>
  <si>
    <t>10</t>
  </si>
  <si>
    <t>CATALINA</t>
  </si>
  <si>
    <t/>
  </si>
  <si>
    <t>RAMIREZ</t>
  </si>
  <si>
    <t>VELASQUEZ</t>
  </si>
  <si>
    <t>CC</t>
  </si>
  <si>
    <t>sivigila</t>
  </si>
  <si>
    <t>33</t>
  </si>
  <si>
    <t>1</t>
  </si>
  <si>
    <t>F</t>
  </si>
  <si>
    <t>170</t>
  </si>
  <si>
    <t>66</t>
  </si>
  <si>
    <t>001</t>
  </si>
  <si>
    <t>2</t>
  </si>
  <si>
    <t>PINARES</t>
  </si>
  <si>
    <t>CRA 18 # 9 - 42 PINARES</t>
  </si>
  <si>
    <t>9996</t>
  </si>
  <si>
    <t>C</t>
  </si>
  <si>
    <t>EPS018</t>
  </si>
  <si>
    <t>6</t>
  </si>
  <si>
    <t>4</t>
  </si>
  <si>
    <t>7</t>
  </si>
  <si>
    <t>3106014077</t>
  </si>
  <si>
    <t>716686209</t>
  </si>
  <si>
    <t>O411</t>
  </si>
  <si>
    <t>660010021710</t>
  </si>
  <si>
    <t>CLINICA COMFAMILIAR</t>
  </si>
  <si>
    <t>MIGUEL ARCANGEL LOTERO GOMEZ</t>
  </si>
  <si>
    <t>3135600</t>
  </si>
  <si>
    <t>8914800001</t>
  </si>
  <si>
    <t>SIVIGILA - 2017 - 17.1.3</t>
  </si>
  <si>
    <t>MORTALIDAD PERINATAL Y NEONATAL TARDÍA</t>
  </si>
  <si>
    <t>RISARALDA</t>
  </si>
  <si>
    <t>PEREIRA</t>
  </si>
  <si>
    <t>DEISY</t>
  </si>
  <si>
    <t>MATURANA</t>
  </si>
  <si>
    <t>32</t>
  </si>
  <si>
    <t>CENTRO</t>
  </si>
  <si>
    <t>CRA 3 # 19 - 06 CENTRO</t>
  </si>
  <si>
    <t>3227</t>
  </si>
  <si>
    <t>0</t>
  </si>
  <si>
    <t>3133420962</t>
  </si>
  <si>
    <t>716686419</t>
  </si>
  <si>
    <t>O429</t>
  </si>
  <si>
    <t>CECILIA RODRIGUEZ CACERES</t>
  </si>
  <si>
    <t>6600100361</t>
  </si>
  <si>
    <t>01</t>
  </si>
  <si>
    <t>JHOANA</t>
  </si>
  <si>
    <t>MARIN</t>
  </si>
  <si>
    <t>CALDERON</t>
  </si>
  <si>
    <t>34</t>
  </si>
  <si>
    <t>BOSQUES ACUARELA</t>
  </si>
  <si>
    <t>ETAPA 3 MZ 16 CASA 1</t>
  </si>
  <si>
    <t>EPS016</t>
  </si>
  <si>
    <t>3174275043</t>
  </si>
  <si>
    <t>718113966</t>
  </si>
  <si>
    <t>J969</t>
  </si>
  <si>
    <t>660010036101</t>
  </si>
  <si>
    <t>CLINICA LOS ROSALES</t>
  </si>
  <si>
    <t>DIANA PACHECO</t>
  </si>
  <si>
    <t>3116266161</t>
  </si>
  <si>
    <t>8914099810</t>
  </si>
  <si>
    <t>SIVIGILA - 2017 -17.1.3$0$2.0</t>
  </si>
  <si>
    <t>6600100332</t>
  </si>
  <si>
    <t>MARIELA</t>
  </si>
  <si>
    <t>GONZALES</t>
  </si>
  <si>
    <t>MURRY</t>
  </si>
  <si>
    <t>MS</t>
  </si>
  <si>
    <t>17</t>
  </si>
  <si>
    <t>VILLASANTANA</t>
  </si>
  <si>
    <t>9999999 SIN INFORMAC</t>
  </si>
  <si>
    <t>INTERMEDIO VILLASANTANA</t>
  </si>
  <si>
    <t>9998</t>
  </si>
  <si>
    <t>N</t>
  </si>
  <si>
    <t xml:space="preserve">  -   -</t>
  </si>
  <si>
    <t>SIN DATO</t>
  </si>
  <si>
    <t>R99X</t>
  </si>
  <si>
    <t>DIANA MARIA ZAPATA BLANDON</t>
  </si>
  <si>
    <t>3136057010</t>
  </si>
  <si>
    <t>8160050035</t>
  </si>
  <si>
    <t>UNIDAD INTERMEDIA DE KENNEDY</t>
  </si>
  <si>
    <t>6600100762</t>
  </si>
  <si>
    <t>MICHELLE</t>
  </si>
  <si>
    <t>DAYANNA</t>
  </si>
  <si>
    <t>AGUIRRE</t>
  </si>
  <si>
    <t>MONTES</t>
  </si>
  <si>
    <t>18</t>
  </si>
  <si>
    <t>ATENAS</t>
  </si>
  <si>
    <t>MZ A CASA 85 ATENAS CUBA</t>
  </si>
  <si>
    <t>9999</t>
  </si>
  <si>
    <t>S</t>
  </si>
  <si>
    <t>EPSS45</t>
  </si>
  <si>
    <t>3145210976</t>
  </si>
  <si>
    <t>716688968</t>
  </si>
  <si>
    <t>P210</t>
  </si>
  <si>
    <t>CAROLINA CASTIBLANCO</t>
  </si>
  <si>
    <t>3165351612</t>
  </si>
  <si>
    <t>8002312357</t>
  </si>
  <si>
    <t>ESE HOSPITAL UNIVERSITARIO SAN JORGE DE PEREIRA</t>
  </si>
  <si>
    <t>MARLEN</t>
  </si>
  <si>
    <t>VIVIANA</t>
  </si>
  <si>
    <t>ORTEGA</t>
  </si>
  <si>
    <t>CARDONA</t>
  </si>
  <si>
    <t>39</t>
  </si>
  <si>
    <t>PUERTAS DE ALCALA</t>
  </si>
  <si>
    <t>MANZANA 1 CASA 10 SECTOR REAL</t>
  </si>
  <si>
    <t>EPS005</t>
  </si>
  <si>
    <t>3043676519</t>
  </si>
  <si>
    <t>718116161</t>
  </si>
  <si>
    <t>P209</t>
  </si>
  <si>
    <t>LUZ ADRIANA VIRVIESCAS</t>
  </si>
  <si>
    <t>3357454</t>
  </si>
  <si>
    <t>MONICA</t>
  </si>
  <si>
    <t>ANDREA</t>
  </si>
  <si>
    <t>CLAVIJO</t>
  </si>
  <si>
    <t>23</t>
  </si>
  <si>
    <t>VILLA ELISA</t>
  </si>
  <si>
    <t>MZ 9 CASA 199</t>
  </si>
  <si>
    <t>5132</t>
  </si>
  <si>
    <t>3136618019</t>
  </si>
  <si>
    <t>718116108</t>
  </si>
  <si>
    <t>O362</t>
  </si>
  <si>
    <t>YILDER MENCO</t>
  </si>
  <si>
    <t>3002199205</t>
  </si>
  <si>
    <t>LILIANA</t>
  </si>
  <si>
    <t>FABIOLA</t>
  </si>
  <si>
    <t>CABALLERO</t>
  </si>
  <si>
    <t>MARTINEZ</t>
  </si>
  <si>
    <t>37</t>
  </si>
  <si>
    <t>CRA 11 N° 35-81</t>
  </si>
  <si>
    <t>3217812296</t>
  </si>
  <si>
    <t>718116300</t>
  </si>
  <si>
    <t>O363</t>
  </si>
  <si>
    <t>MIGUEL ANTONIO JIMENEZ</t>
  </si>
  <si>
    <t>AURA</t>
  </si>
  <si>
    <t>SONIA</t>
  </si>
  <si>
    <t>MEJIA</t>
  </si>
  <si>
    <t>USAQUEN</t>
  </si>
  <si>
    <t>36</t>
  </si>
  <si>
    <t>PERLA DEL SUR</t>
  </si>
  <si>
    <t>MZ A CASA 76</t>
  </si>
  <si>
    <t>EPS010</t>
  </si>
  <si>
    <t>3377381</t>
  </si>
  <si>
    <t>718116268</t>
  </si>
  <si>
    <t>JHONATAN OLIVERO LUNA</t>
  </si>
  <si>
    <t>6617000278</t>
  </si>
  <si>
    <t>STHEPHANIA</t>
  </si>
  <si>
    <t>VILLADA</t>
  </si>
  <si>
    <t xml:space="preserve">es de dosquebradas </t>
  </si>
  <si>
    <t>EL DORADO</t>
  </si>
  <si>
    <t>MZ 3 CS 2 20 DE JULIO</t>
  </si>
  <si>
    <t>3124869009</t>
  </si>
  <si>
    <t>A539</t>
  </si>
  <si>
    <t>DANIEL ALEJANDRO MONTOYA</t>
  </si>
  <si>
    <t>3302507</t>
  </si>
  <si>
    <t>SIVIGILA - 2017 -17.1.3$0$1.0</t>
  </si>
  <si>
    <t>ELIS</t>
  </si>
  <si>
    <t>YADIRA</t>
  </si>
  <si>
    <t>MOSQUERA</t>
  </si>
  <si>
    <t>MACHADO</t>
  </si>
  <si>
    <t>26</t>
  </si>
  <si>
    <t>TOKIO</t>
  </si>
  <si>
    <t>MZ 1 CASA 31 TOKIO</t>
  </si>
  <si>
    <t>ESSC62</t>
  </si>
  <si>
    <t>5</t>
  </si>
  <si>
    <t>3127190504</t>
  </si>
  <si>
    <t>718114566</t>
  </si>
  <si>
    <t>O438</t>
  </si>
  <si>
    <t>VIGILANCIA EPIDEMIOLOGICA HUSJ</t>
  </si>
  <si>
    <t>3206785</t>
  </si>
  <si>
    <t>SIVIGILA - 2018 -18.1.4</t>
  </si>
  <si>
    <t>YORLY</t>
  </si>
  <si>
    <t>CONSTANZA</t>
  </si>
  <si>
    <t>SOTO</t>
  </si>
  <si>
    <t>MURILLO</t>
  </si>
  <si>
    <t>29</t>
  </si>
  <si>
    <t>MZ 4 CASA 74 ATENAS PERLA DEL SUR CUBA</t>
  </si>
  <si>
    <t>3145208984</t>
  </si>
  <si>
    <t>716689422</t>
  </si>
  <si>
    <t>Q049</t>
  </si>
  <si>
    <t>LEIDY</t>
  </si>
  <si>
    <t>KATHERINE</t>
  </si>
  <si>
    <t>CONTRERAS</t>
  </si>
  <si>
    <t>PALACIOS</t>
  </si>
  <si>
    <t>28</t>
  </si>
  <si>
    <t>VILLA SANTANA</t>
  </si>
  <si>
    <t>MZ 4 CASA 23 INTERMEDIO VILLA SANTANA</t>
  </si>
  <si>
    <t>EPS037</t>
  </si>
  <si>
    <t>3234001455</t>
  </si>
  <si>
    <t>716687344</t>
  </si>
  <si>
    <t>N883</t>
  </si>
  <si>
    <t>EIVAR LILIANA VASQUEZ GARCIA</t>
  </si>
  <si>
    <t>1090411746-1</t>
  </si>
  <si>
    <t>ruaf sin consec</t>
  </si>
  <si>
    <t>716687357</t>
  </si>
  <si>
    <t>LISETH</t>
  </si>
  <si>
    <t>TATIANA</t>
  </si>
  <si>
    <t>MORENO</t>
  </si>
  <si>
    <t>MENA</t>
  </si>
  <si>
    <t>24</t>
  </si>
  <si>
    <t>GUAYABAL</t>
  </si>
  <si>
    <t>LOTE 4 INVASION GUAYABAL</t>
  </si>
  <si>
    <t>3105015737</t>
  </si>
  <si>
    <t>718114769</t>
  </si>
  <si>
    <t>P073</t>
  </si>
  <si>
    <t>MARCELA</t>
  </si>
  <si>
    <t>GONZALEZ</t>
  </si>
  <si>
    <t>LADINO</t>
  </si>
  <si>
    <t>27</t>
  </si>
  <si>
    <t>COMBIA</t>
  </si>
  <si>
    <t>COMBIA ALTO FINCA EL DESTELLO</t>
  </si>
  <si>
    <t>3329471</t>
  </si>
  <si>
    <t>718115006</t>
  </si>
  <si>
    <t>P363</t>
  </si>
  <si>
    <t>KELLY</t>
  </si>
  <si>
    <t>MARYURY</t>
  </si>
  <si>
    <t>ZULUAGA</t>
  </si>
  <si>
    <t>MEDINA</t>
  </si>
  <si>
    <t>SANTA HELENA</t>
  </si>
  <si>
    <t>3147062162</t>
  </si>
  <si>
    <t>718114986</t>
  </si>
  <si>
    <t>PRISCILA</t>
  </si>
  <si>
    <t>GARCIA</t>
  </si>
  <si>
    <t>ROMO</t>
  </si>
  <si>
    <t>ruaf</t>
  </si>
  <si>
    <t>CRA 2 # 24-08</t>
  </si>
  <si>
    <t>3406718</t>
  </si>
  <si>
    <t>718116841</t>
  </si>
  <si>
    <t>O312</t>
  </si>
  <si>
    <t>JULIAN CAMILO MORA</t>
  </si>
  <si>
    <t>3113969616</t>
  </si>
  <si>
    <t>SIVIGILA - 2018 - 18.1.4</t>
  </si>
  <si>
    <t>murio en abril</t>
  </si>
  <si>
    <t>esta cargada azufral la virginia</t>
  </si>
  <si>
    <t>yuli murio el 12/03/2018 no han notificado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</si>
</sst>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.00_ ;_ * \-#,##0.00_ ;_ * &quot;-&quot;??_ ;_ @_ "/>
    <numFmt numFmtId="166" formatCode="0.0"/>
    <numFmt numFmtId="167" formatCode="_ [$€]\ * #,##0.00_ ;_ [$€]\ * \-#,##0.00_ ;_ [$€]\ * &quot;-&quot;??_ ;_ @_ "/>
  </numFmts>
  <fonts count="2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Roman 10cpi"/>
      <family val="3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Roman 10cpi"/>
    </font>
    <font>
      <b/>
      <sz val="8"/>
      <name val="Arial"/>
      <family val="2"/>
    </font>
    <font>
      <sz val="8"/>
      <name val="Arial"/>
      <family val="2"/>
    </font>
    <font>
      <sz val="8"/>
      <name val="Roman 10cpi"/>
      <family val="3"/>
    </font>
    <font>
      <b/>
      <sz val="14"/>
      <name val="Arial"/>
      <family val="2"/>
    </font>
    <font>
      <sz val="9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sz val="9"/>
      <name val="Arial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83">
    <xf numFmtId="0" fontId="0" fillId="0" borderId="0" xfId="0"/>
    <xf numFmtId="0" fontId="2" fillId="0" borderId="0" xfId="6"/>
    <xf numFmtId="0" fontId="4" fillId="0" borderId="0" xfId="6" applyFont="1" applyFill="1" applyBorder="1" applyAlignment="1" applyProtection="1">
      <alignment horizontal="left"/>
    </xf>
    <xf numFmtId="0" fontId="9" fillId="0" borderId="0" xfId="6" applyFont="1"/>
    <xf numFmtId="0" fontId="9" fillId="0" borderId="0" xfId="6" applyFont="1" applyAlignment="1">
      <alignment horizontal="center"/>
    </xf>
    <xf numFmtId="0" fontId="2" fillId="0" borderId="0" xfId="6" applyAlignment="1">
      <alignment horizontal="center"/>
    </xf>
    <xf numFmtId="0" fontId="1" fillId="0" borderId="0" xfId="6" applyFont="1" applyBorder="1" applyAlignment="1">
      <alignment horizontal="center"/>
    </xf>
    <xf numFmtId="0" fontId="2" fillId="0" borderId="0" xfId="6" applyBorder="1"/>
    <xf numFmtId="0" fontId="0" fillId="0" borderId="0" xfId="6" applyFont="1"/>
    <xf numFmtId="0" fontId="5" fillId="0" borderId="0" xfId="6" applyFont="1" applyFill="1" applyBorder="1" applyAlignment="1" applyProtection="1">
      <alignment horizontal="center"/>
    </xf>
    <xf numFmtId="166" fontId="3" fillId="0" borderId="0" xfId="6" applyNumberFormat="1" applyFont="1" applyAlignment="1">
      <alignment horizontal="center"/>
    </xf>
    <xf numFmtId="166" fontId="2" fillId="0" borderId="0" xfId="6" applyNumberFormat="1" applyAlignment="1">
      <alignment horizontal="center"/>
    </xf>
    <xf numFmtId="166" fontId="2" fillId="0" borderId="0" xfId="6" applyNumberFormat="1" applyFont="1" applyAlignment="1">
      <alignment horizontal="center"/>
    </xf>
    <xf numFmtId="0" fontId="2" fillId="0" borderId="0" xfId="6" applyBorder="1" applyAlignment="1">
      <alignment horizontal="center"/>
    </xf>
    <xf numFmtId="0" fontId="1" fillId="0" borderId="0" xfId="6" applyFont="1" applyBorder="1" applyAlignment="1"/>
    <xf numFmtId="0" fontId="9" fillId="0" borderId="0" xfId="6" applyFont="1" applyAlignment="1">
      <alignment horizontal="center" wrapText="1"/>
    </xf>
    <xf numFmtId="0" fontId="13" fillId="0" borderId="0" xfId="8" applyFont="1"/>
    <xf numFmtId="0" fontId="12" fillId="4" borderId="1" xfId="8" applyFont="1" applyFill="1" applyBorder="1" applyAlignment="1">
      <alignment horizontal="center" wrapText="1"/>
    </xf>
    <xf numFmtId="0" fontId="12" fillId="5" borderId="1" xfId="8" applyFont="1" applyFill="1" applyBorder="1" applyAlignment="1">
      <alignment horizontal="center" wrapText="1"/>
    </xf>
    <xf numFmtId="0" fontId="12" fillId="5" borderId="2" xfId="8" applyFont="1" applyFill="1" applyBorder="1" applyAlignment="1">
      <alignment horizontal="centerContinuous" wrapText="1"/>
    </xf>
    <xf numFmtId="0" fontId="12" fillId="5" borderId="4" xfId="8" applyFont="1" applyFill="1" applyBorder="1" applyAlignment="1">
      <alignment horizontal="centerContinuous" wrapText="1"/>
    </xf>
    <xf numFmtId="0" fontId="12" fillId="10" borderId="1" xfId="8" applyFont="1" applyFill="1" applyBorder="1" applyAlignment="1">
      <alignment horizontal="center" wrapText="1"/>
    </xf>
    <xf numFmtId="0" fontId="12" fillId="10" borderId="2" xfId="8" applyFont="1" applyFill="1" applyBorder="1" applyAlignment="1">
      <alignment horizontal="centerContinuous" wrapText="1"/>
    </xf>
    <xf numFmtId="0" fontId="12" fillId="10" borderId="3" xfId="8" applyFont="1" applyFill="1" applyBorder="1" applyAlignment="1">
      <alignment horizontal="centerContinuous" wrapText="1"/>
    </xf>
    <xf numFmtId="0" fontId="12" fillId="10" borderId="4" xfId="8" applyFont="1" applyFill="1" applyBorder="1" applyAlignment="1">
      <alignment horizontal="centerContinuous" wrapText="1"/>
    </xf>
    <xf numFmtId="0" fontId="12" fillId="6" borderId="1" xfId="8" applyFont="1" applyFill="1" applyBorder="1" applyAlignment="1">
      <alignment horizontal="center" wrapText="1"/>
    </xf>
    <xf numFmtId="0" fontId="12" fillId="6" borderId="2" xfId="8" applyFont="1" applyFill="1" applyBorder="1" applyAlignment="1">
      <alignment horizontal="centerContinuous" wrapText="1"/>
    </xf>
    <xf numFmtId="0" fontId="12" fillId="6" borderId="4" xfId="8" applyFont="1" applyFill="1" applyBorder="1" applyAlignment="1">
      <alignment horizontal="centerContinuous" wrapText="1"/>
    </xf>
    <xf numFmtId="0" fontId="12" fillId="0" borderId="1" xfId="8" applyFont="1" applyBorder="1" applyAlignment="1">
      <alignment horizontal="center" wrapText="1"/>
    </xf>
    <xf numFmtId="0" fontId="13" fillId="3" borderId="0" xfId="8" applyFont="1" applyFill="1"/>
    <xf numFmtId="0" fontId="13" fillId="3" borderId="0" xfId="8" applyFont="1" applyFill="1" applyBorder="1"/>
    <xf numFmtId="0" fontId="15" fillId="3" borderId="0" xfId="8" applyFont="1" applyFill="1" applyBorder="1" applyAlignment="1">
      <alignment horizontal="center" wrapText="1"/>
    </xf>
    <xf numFmtId="0" fontId="13" fillId="3" borderId="5" xfId="8" applyFont="1" applyFill="1" applyBorder="1" applyAlignment="1">
      <alignment wrapText="1"/>
    </xf>
    <xf numFmtId="0" fontId="17" fillId="0" borderId="0" xfId="8" applyFont="1"/>
    <xf numFmtId="0" fontId="2" fillId="0" borderId="0" xfId="0" applyFont="1"/>
    <xf numFmtId="3" fontId="18" fillId="2" borderId="6" xfId="4" applyNumberFormat="1" applyFont="1" applyFill="1" applyBorder="1" applyAlignment="1">
      <alignment horizontal="center"/>
    </xf>
    <xf numFmtId="0" fontId="2" fillId="0" borderId="0" xfId="7"/>
    <xf numFmtId="3" fontId="21" fillId="0" borderId="0" xfId="0" applyNumberFormat="1" applyFont="1"/>
    <xf numFmtId="0" fontId="16" fillId="0" borderId="0" xfId="8" applyFont="1" applyAlignment="1">
      <alignment horizontal="center"/>
    </xf>
    <xf numFmtId="0" fontId="1" fillId="0" borderId="0" xfId="7" applyFont="1"/>
    <xf numFmtId="0" fontId="8" fillId="0" borderId="6" xfId="6" applyFont="1" applyBorder="1" applyAlignment="1">
      <alignment horizontal="center"/>
    </xf>
    <xf numFmtId="1" fontId="8" fillId="3" borderId="6" xfId="16" applyNumberFormat="1" applyFont="1" applyFill="1" applyBorder="1" applyAlignment="1">
      <alignment horizontal="center"/>
    </xf>
    <xf numFmtId="166" fontId="2" fillId="0" borderId="0" xfId="6" applyNumberFormat="1"/>
    <xf numFmtId="14" fontId="2" fillId="14" borderId="0" xfId="6" applyNumberFormat="1" applyFill="1"/>
    <xf numFmtId="0" fontId="13" fillId="0" borderId="0" xfId="8" applyFont="1" applyFill="1"/>
    <xf numFmtId="0" fontId="15" fillId="0" borderId="0" xfId="8" applyFont="1" applyFill="1" applyBorder="1" applyAlignment="1">
      <alignment horizontal="center" wrapText="1"/>
    </xf>
    <xf numFmtId="0" fontId="13" fillId="0" borderId="0" xfId="8" applyFont="1" applyFill="1" applyBorder="1"/>
    <xf numFmtId="0" fontId="13" fillId="0" borderId="0" xfId="8" applyFont="1" applyFill="1" applyBorder="1" applyAlignment="1">
      <alignment wrapText="1"/>
    </xf>
    <xf numFmtId="0" fontId="16" fillId="0" borderId="0" xfId="8" applyFont="1" applyFill="1" applyBorder="1" applyAlignment="1">
      <alignment horizontal="center" wrapText="1"/>
    </xf>
    <xf numFmtId="0" fontId="13" fillId="0" borderId="0" xfId="8" applyFont="1" applyFill="1" applyBorder="1" applyAlignment="1">
      <alignment horizontal="left" wrapText="1"/>
    </xf>
    <xf numFmtId="0" fontId="13" fillId="0" borderId="0" xfId="8" applyFont="1" applyFill="1" applyBorder="1" applyAlignment="1">
      <alignment horizontal="center" wrapText="1"/>
    </xf>
    <xf numFmtId="0" fontId="14" fillId="0" borderId="0" xfId="8" applyFont="1" applyFill="1" applyBorder="1" applyAlignment="1">
      <alignment horizontal="center" wrapText="1"/>
    </xf>
    <xf numFmtId="15" fontId="13" fillId="14" borderId="0" xfId="8" applyNumberFormat="1" applyFont="1" applyFill="1"/>
    <xf numFmtId="15" fontId="13" fillId="0" borderId="0" xfId="8" applyNumberFormat="1" applyFont="1" applyFill="1"/>
    <xf numFmtId="14" fontId="13" fillId="0" borderId="0" xfId="8" applyNumberFormat="1" applyFont="1"/>
    <xf numFmtId="14" fontId="0" fillId="0" borderId="0" xfId="0" applyNumberFormat="1"/>
    <xf numFmtId="0" fontId="0" fillId="0" borderId="0" xfId="0" applyNumberFormat="1"/>
    <xf numFmtId="0" fontId="0" fillId="14" borderId="0" xfId="0" applyNumberFormat="1" applyFill="1"/>
    <xf numFmtId="0" fontId="0" fillId="0" borderId="0" xfId="0" applyAlignment="1">
      <alignment horizontal="right"/>
    </xf>
    <xf numFmtId="0" fontId="0" fillId="14" borderId="0" xfId="0" applyFill="1"/>
    <xf numFmtId="14" fontId="0" fillId="14" borderId="0" xfId="0" applyNumberFormat="1" applyFill="1"/>
    <xf numFmtId="0" fontId="24" fillId="0" borderId="0" xfId="8" applyFont="1" applyFill="1" applyBorder="1" applyAlignment="1">
      <alignment horizontal="left" wrapText="1"/>
    </xf>
    <xf numFmtId="15" fontId="12" fillId="0" borderId="0" xfId="8" applyNumberFormat="1" applyFont="1" applyFill="1"/>
    <xf numFmtId="0" fontId="2" fillId="0" borderId="15" xfId="6" applyBorder="1"/>
    <xf numFmtId="0" fontId="13" fillId="0" borderId="0" xfId="8" applyFont="1" applyFill="1" applyBorder="1" applyAlignment="1">
      <alignment horizontal="left"/>
    </xf>
    <xf numFmtId="0" fontId="13" fillId="14" borderId="0" xfId="8" applyFont="1" applyFill="1"/>
    <xf numFmtId="14" fontId="13" fillId="14" borderId="0" xfId="8" applyNumberFormat="1" applyFont="1" applyFill="1"/>
    <xf numFmtId="166" fontId="2" fillId="0" borderId="0" xfId="6" applyNumberFormat="1" applyFill="1"/>
    <xf numFmtId="0" fontId="2" fillId="0" borderId="0" xfId="6" applyFill="1"/>
    <xf numFmtId="3" fontId="27" fillId="0" borderId="0" xfId="0" applyNumberFormat="1" applyFont="1" applyFill="1"/>
    <xf numFmtId="14" fontId="2" fillId="0" borderId="0" xfId="6" applyNumberFormat="1" applyFill="1"/>
    <xf numFmtId="14" fontId="2" fillId="0" borderId="0" xfId="6" applyNumberFormat="1" applyFill="1" applyAlignment="1">
      <alignment wrapText="1"/>
    </xf>
    <xf numFmtId="0" fontId="2" fillId="0" borderId="0" xfId="6" applyFill="1" applyAlignment="1">
      <alignment horizontal="center" wrapText="1"/>
    </xf>
    <xf numFmtId="0" fontId="12" fillId="4" borderId="4" xfId="8" applyFont="1" applyFill="1" applyBorder="1" applyAlignment="1">
      <alignment horizontal="center" wrapText="1"/>
    </xf>
    <xf numFmtId="0" fontId="12" fillId="4" borderId="3" xfId="8" applyFont="1" applyFill="1" applyBorder="1" applyAlignment="1">
      <alignment horizontal="center" wrapText="1"/>
    </xf>
    <xf numFmtId="0" fontId="12" fillId="4" borderId="2" xfId="8" applyFont="1" applyFill="1" applyBorder="1" applyAlignment="1">
      <alignment horizontal="center" wrapText="1"/>
    </xf>
    <xf numFmtId="0" fontId="6" fillId="2" borderId="15" xfId="6" applyFont="1" applyFill="1" applyBorder="1" applyAlignment="1" applyProtection="1">
      <alignment horizontal="center"/>
    </xf>
    <xf numFmtId="0" fontId="6" fillId="2" borderId="15" xfId="6" applyFont="1" applyFill="1" applyBorder="1" applyAlignment="1">
      <alignment horizontal="center"/>
    </xf>
    <xf numFmtId="1" fontId="6" fillId="2" borderId="15" xfId="6" applyNumberFormat="1" applyFont="1" applyFill="1" applyBorder="1" applyAlignment="1" applyProtection="1">
      <alignment horizontal="center"/>
    </xf>
    <xf numFmtId="0" fontId="7" fillId="2" borderId="15" xfId="6" applyFont="1" applyFill="1" applyBorder="1" applyAlignment="1">
      <alignment horizontal="center"/>
    </xf>
    <xf numFmtId="0" fontId="6" fillId="0" borderId="15" xfId="6" applyFont="1" applyFill="1" applyBorder="1" applyAlignment="1" applyProtection="1">
      <alignment horizontal="center"/>
    </xf>
    <xf numFmtId="0" fontId="9" fillId="0" borderId="15" xfId="6" applyFont="1" applyBorder="1" applyAlignment="1">
      <alignment horizontal="center"/>
    </xf>
    <xf numFmtId="0" fontId="9" fillId="12" borderId="15" xfId="6" applyFont="1" applyFill="1" applyBorder="1" applyAlignment="1">
      <alignment horizontal="center"/>
    </xf>
    <xf numFmtId="0" fontId="2" fillId="0" borderId="15" xfId="6" applyBorder="1" applyAlignment="1">
      <alignment horizontal="center"/>
    </xf>
    <xf numFmtId="0" fontId="2" fillId="0" borderId="15" xfId="6" applyFill="1" applyBorder="1" applyAlignment="1">
      <alignment horizontal="center"/>
    </xf>
    <xf numFmtId="166" fontId="4" fillId="0" borderId="15" xfId="6" applyNumberFormat="1" applyFont="1" applyFill="1" applyBorder="1" applyAlignment="1">
      <alignment horizontal="center"/>
    </xf>
    <xf numFmtId="166" fontId="9" fillId="0" borderId="15" xfId="6" applyNumberFormat="1" applyFont="1" applyFill="1" applyBorder="1" applyAlignment="1">
      <alignment horizontal="center"/>
    </xf>
    <xf numFmtId="9" fontId="2" fillId="0" borderId="15" xfId="6" applyNumberFormat="1" applyFont="1" applyFill="1" applyBorder="1" applyAlignment="1">
      <alignment horizontal="center"/>
    </xf>
    <xf numFmtId="9" fontId="9" fillId="0" borderId="15" xfId="6" applyNumberFormat="1" applyFont="1" applyFill="1" applyBorder="1" applyAlignment="1">
      <alignment horizontal="center"/>
    </xf>
    <xf numFmtId="9" fontId="23" fillId="0" borderId="15" xfId="6" applyNumberFormat="1" applyFont="1" applyFill="1" applyBorder="1" applyAlignment="1">
      <alignment horizontal="center"/>
    </xf>
    <xf numFmtId="9" fontId="2" fillId="0" borderId="15" xfId="6" applyNumberFormat="1" applyBorder="1" applyAlignment="1">
      <alignment horizontal="center"/>
    </xf>
    <xf numFmtId="9" fontId="2" fillId="0" borderId="15" xfId="6" applyNumberFormat="1" applyFill="1" applyBorder="1" applyAlignment="1">
      <alignment horizontal="center"/>
    </xf>
    <xf numFmtId="0" fontId="9" fillId="0" borderId="15" xfId="7" applyFont="1" applyFill="1" applyBorder="1" applyAlignment="1">
      <alignment horizontal="center"/>
    </xf>
    <xf numFmtId="0" fontId="9" fillId="0" borderId="15" xfId="7" applyFont="1" applyBorder="1" applyAlignment="1">
      <alignment horizontal="center"/>
    </xf>
    <xf numFmtId="0" fontId="2" fillId="14" borderId="15" xfId="6" applyFill="1" applyBorder="1" applyAlignment="1">
      <alignment horizontal="center"/>
    </xf>
    <xf numFmtId="0" fontId="4" fillId="0" borderId="15" xfId="6" applyFont="1" applyFill="1" applyBorder="1" applyAlignment="1" applyProtection="1">
      <alignment horizontal="center"/>
    </xf>
    <xf numFmtId="166" fontId="10" fillId="0" borderId="15" xfId="6" applyNumberFormat="1" applyFont="1" applyBorder="1" applyAlignment="1">
      <alignment horizontal="center"/>
    </xf>
    <xf numFmtId="166" fontId="9" fillId="0" borderId="15" xfId="6" applyNumberFormat="1" applyFont="1" applyBorder="1" applyAlignment="1">
      <alignment horizontal="center"/>
    </xf>
    <xf numFmtId="166" fontId="9" fillId="0" borderId="15" xfId="7" applyNumberFormat="1" applyFont="1" applyBorder="1" applyAlignment="1">
      <alignment horizontal="center"/>
    </xf>
    <xf numFmtId="166" fontId="9" fillId="0" borderId="15" xfId="7" applyNumberFormat="1" applyFont="1" applyFill="1" applyBorder="1" applyAlignment="1">
      <alignment horizontal="center"/>
    </xf>
    <xf numFmtId="0" fontId="6" fillId="0" borderId="15" xfId="6" quotePrefix="1" applyFont="1" applyFill="1" applyBorder="1" applyAlignment="1" applyProtection="1">
      <alignment horizontal="center"/>
    </xf>
    <xf numFmtId="0" fontId="9" fillId="0" borderId="15" xfId="6" applyFont="1" applyFill="1" applyBorder="1" applyAlignment="1">
      <alignment horizontal="center"/>
    </xf>
    <xf numFmtId="0" fontId="10" fillId="0" borderId="15" xfId="6" applyFont="1" applyBorder="1" applyAlignment="1">
      <alignment horizontal="center"/>
    </xf>
    <xf numFmtId="1" fontId="9" fillId="0" borderId="15" xfId="6" applyNumberFormat="1" applyFont="1" applyFill="1" applyBorder="1" applyAlignment="1">
      <alignment horizontal="center"/>
    </xf>
    <xf numFmtId="1" fontId="9" fillId="0" borderId="15" xfId="7" applyNumberFormat="1" applyFont="1" applyFill="1" applyBorder="1" applyAlignment="1">
      <alignment horizontal="center"/>
    </xf>
    <xf numFmtId="1" fontId="9" fillId="12" borderId="15" xfId="7" applyNumberFormat="1" applyFont="1" applyFill="1" applyBorder="1" applyAlignment="1">
      <alignment horizontal="center"/>
    </xf>
    <xf numFmtId="1" fontId="2" fillId="0" borderId="15" xfId="6" applyNumberFormat="1" applyFill="1" applyBorder="1" applyAlignment="1">
      <alignment horizontal="center"/>
    </xf>
    <xf numFmtId="2" fontId="9" fillId="0" borderId="15" xfId="6" applyNumberFormat="1" applyFont="1" applyFill="1" applyBorder="1" applyAlignment="1">
      <alignment horizontal="center"/>
    </xf>
    <xf numFmtId="1" fontId="9" fillId="0" borderId="15" xfId="6" applyNumberFormat="1" applyFont="1" applyBorder="1" applyAlignment="1">
      <alignment horizontal="center"/>
    </xf>
    <xf numFmtId="1" fontId="9" fillId="0" borderId="15" xfId="7" applyNumberFormat="1" applyFont="1" applyBorder="1" applyAlignment="1">
      <alignment horizontal="center"/>
    </xf>
    <xf numFmtId="1" fontId="9" fillId="14" borderId="15" xfId="7" applyNumberFormat="1" applyFont="1" applyFill="1" applyBorder="1" applyAlignment="1">
      <alignment horizontal="center"/>
    </xf>
    <xf numFmtId="0" fontId="9" fillId="0" borderId="15" xfId="6" applyFont="1" applyBorder="1"/>
    <xf numFmtId="0" fontId="8" fillId="0" borderId="15" xfId="6" applyFont="1" applyBorder="1"/>
    <xf numFmtId="0" fontId="8" fillId="0" borderId="15" xfId="6" applyFont="1" applyBorder="1" applyAlignment="1">
      <alignment horizontal="center"/>
    </xf>
    <xf numFmtId="1" fontId="8" fillId="3" borderId="15" xfId="16" applyNumberFormat="1" applyFont="1" applyFill="1" applyBorder="1" applyAlignment="1">
      <alignment horizontal="center"/>
    </xf>
    <xf numFmtId="0" fontId="8" fillId="0" borderId="15" xfId="7" applyFont="1" applyBorder="1" applyAlignment="1">
      <alignment horizontal="center"/>
    </xf>
    <xf numFmtId="0" fontId="1" fillId="0" borderId="15" xfId="6" applyFont="1" applyBorder="1" applyAlignment="1">
      <alignment horizontal="center"/>
    </xf>
    <xf numFmtId="3" fontId="18" fillId="2" borderId="15" xfId="4" applyNumberFormat="1" applyFont="1" applyFill="1" applyBorder="1" applyAlignment="1">
      <alignment horizontal="center"/>
    </xf>
    <xf numFmtId="0" fontId="18" fillId="13" borderId="15" xfId="6" applyFont="1" applyFill="1" applyBorder="1" applyAlignment="1">
      <alignment horizontal="center"/>
    </xf>
    <xf numFmtId="0" fontId="1" fillId="13" borderId="15" xfId="6" applyFont="1" applyFill="1" applyBorder="1" applyAlignment="1">
      <alignment horizontal="center"/>
    </xf>
    <xf numFmtId="3" fontId="22" fillId="2" borderId="15" xfId="4" applyNumberFormat="1" applyFont="1" applyFill="1" applyBorder="1" applyAlignment="1">
      <alignment horizontal="center"/>
    </xf>
    <xf numFmtId="0" fontId="13" fillId="0" borderId="15" xfId="8" applyFont="1" applyBorder="1" applyAlignment="1">
      <alignment wrapText="1"/>
    </xf>
    <xf numFmtId="0" fontId="16" fillId="0" borderId="15" xfId="8" applyFont="1" applyBorder="1" applyAlignment="1">
      <alignment horizontal="center" wrapText="1"/>
    </xf>
    <xf numFmtId="0" fontId="13" fillId="0" borderId="15" xfId="8" applyFont="1" applyBorder="1" applyAlignment="1">
      <alignment horizontal="left" wrapText="1"/>
    </xf>
    <xf numFmtId="0" fontId="15" fillId="11" borderId="15" xfId="8" applyFont="1" applyFill="1" applyBorder="1" applyAlignment="1">
      <alignment horizontal="center" wrapText="1"/>
    </xf>
    <xf numFmtId="0" fontId="15" fillId="7" borderId="15" xfId="8" applyFont="1" applyFill="1" applyBorder="1" applyAlignment="1">
      <alignment horizontal="center" wrapText="1"/>
    </xf>
    <xf numFmtId="0" fontId="15" fillId="8" borderId="15" xfId="8" applyFont="1" applyFill="1" applyBorder="1" applyAlignment="1">
      <alignment horizontal="center" wrapText="1"/>
    </xf>
    <xf numFmtId="0" fontId="15" fillId="9" borderId="15" xfId="8" applyFont="1" applyFill="1" applyBorder="1" applyAlignment="1">
      <alignment horizontal="center" wrapText="1"/>
    </xf>
    <xf numFmtId="0" fontId="15" fillId="10" borderId="15" xfId="8" applyFont="1" applyFill="1" applyBorder="1" applyAlignment="1">
      <alignment horizontal="center" wrapText="1"/>
    </xf>
    <xf numFmtId="0" fontId="15" fillId="5" borderId="15" xfId="8" applyFont="1" applyFill="1" applyBorder="1" applyAlignment="1">
      <alignment horizontal="center" wrapText="1"/>
    </xf>
    <xf numFmtId="0" fontId="15" fillId="4" borderId="15" xfId="8" applyFont="1" applyFill="1" applyBorder="1" applyAlignment="1">
      <alignment horizontal="center" wrapText="1"/>
    </xf>
    <xf numFmtId="0" fontId="13" fillId="0" borderId="15" xfId="8" applyFont="1" applyBorder="1" applyAlignment="1">
      <alignment horizontal="center" wrapText="1"/>
    </xf>
    <xf numFmtId="0" fontId="15" fillId="0" borderId="15" xfId="8" applyFont="1" applyFill="1" applyBorder="1" applyAlignment="1">
      <alignment horizontal="center" wrapText="1"/>
    </xf>
    <xf numFmtId="0" fontId="14" fillId="11" borderId="15" xfId="8" applyFont="1" applyFill="1" applyBorder="1" applyAlignment="1">
      <alignment horizontal="center" wrapText="1"/>
    </xf>
    <xf numFmtId="0" fontId="13" fillId="10" borderId="15" xfId="8" applyFont="1" applyFill="1" applyBorder="1" applyAlignment="1">
      <alignment horizontal="center" wrapText="1"/>
    </xf>
    <xf numFmtId="0" fontId="13" fillId="5" borderId="15" xfId="8" applyFont="1" applyFill="1" applyBorder="1" applyAlignment="1">
      <alignment horizontal="center" wrapText="1"/>
    </xf>
    <xf numFmtId="0" fontId="13" fillId="4" borderId="15" xfId="8" applyFont="1" applyFill="1" applyBorder="1" applyAlignment="1">
      <alignment horizontal="center" wrapText="1"/>
    </xf>
    <xf numFmtId="0" fontId="13" fillId="7" borderId="15" xfId="8" applyFont="1" applyFill="1" applyBorder="1" applyAlignment="1">
      <alignment horizontal="center" wrapText="1"/>
    </xf>
    <xf numFmtId="0" fontId="1" fillId="0" borderId="15" xfId="0" applyFont="1" applyBorder="1"/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/>
    <xf numFmtId="0" fontId="0" fillId="0" borderId="15" xfId="0" applyBorder="1"/>
    <xf numFmtId="0" fontId="2" fillId="0" borderId="15" xfId="0" applyFont="1" applyBorder="1"/>
    <xf numFmtId="166" fontId="1" fillId="0" borderId="15" xfId="0" applyNumberFormat="1" applyFont="1" applyBorder="1" applyAlignment="1">
      <alignment horizontal="center"/>
    </xf>
    <xf numFmtId="0" fontId="11" fillId="0" borderId="7" xfId="6" applyFont="1" applyBorder="1" applyAlignment="1">
      <alignment horizontal="center"/>
    </xf>
    <xf numFmtId="0" fontId="11" fillId="0" borderId="8" xfId="6" applyFont="1" applyBorder="1" applyAlignment="1">
      <alignment horizontal="center"/>
    </xf>
    <xf numFmtId="0" fontId="6" fillId="0" borderId="15" xfId="6" applyFont="1" applyFill="1" applyBorder="1" applyAlignment="1" applyProtection="1">
      <alignment horizontal="center"/>
    </xf>
    <xf numFmtId="0" fontId="8" fillId="0" borderId="9" xfId="6" applyFont="1" applyBorder="1" applyAlignment="1">
      <alignment horizontal="center"/>
    </xf>
    <xf numFmtId="0" fontId="8" fillId="0" borderId="10" xfId="6" applyFont="1" applyBorder="1" applyAlignment="1">
      <alignment horizontal="center"/>
    </xf>
    <xf numFmtId="0" fontId="13" fillId="7" borderId="11" xfId="8" applyFont="1" applyFill="1" applyBorder="1" applyAlignment="1">
      <alignment horizontal="center" wrapText="1"/>
    </xf>
    <xf numFmtId="0" fontId="13" fillId="7" borderId="12" xfId="8" applyFont="1" applyFill="1" applyBorder="1" applyAlignment="1">
      <alignment horizontal="center" wrapText="1"/>
    </xf>
    <xf numFmtId="0" fontId="13" fillId="7" borderId="13" xfId="8" applyFont="1" applyFill="1" applyBorder="1" applyAlignment="1">
      <alignment horizontal="center" wrapText="1"/>
    </xf>
    <xf numFmtId="0" fontId="19" fillId="0" borderId="4" xfId="8" applyFont="1" applyBorder="1" applyAlignment="1">
      <alignment horizontal="center" wrapText="1"/>
    </xf>
    <xf numFmtId="0" fontId="19" fillId="0" borderId="3" xfId="8" applyFont="1" applyBorder="1" applyAlignment="1">
      <alignment horizontal="center" wrapText="1"/>
    </xf>
    <xf numFmtId="0" fontId="19" fillId="0" borderId="2" xfId="8" applyFont="1" applyBorder="1" applyAlignment="1">
      <alignment horizontal="center" wrapText="1"/>
    </xf>
    <xf numFmtId="166" fontId="19" fillId="0" borderId="4" xfId="8" applyNumberFormat="1" applyFont="1" applyBorder="1" applyAlignment="1">
      <alignment horizontal="center" wrapText="1"/>
    </xf>
    <xf numFmtId="166" fontId="19" fillId="0" borderId="3" xfId="8" applyNumberFormat="1" applyFont="1" applyBorder="1" applyAlignment="1">
      <alignment horizontal="center" wrapText="1"/>
    </xf>
    <xf numFmtId="166" fontId="19" fillId="0" borderId="2" xfId="8" applyNumberFormat="1" applyFont="1" applyBorder="1" applyAlignment="1">
      <alignment horizontal="center" wrapText="1"/>
    </xf>
    <xf numFmtId="0" fontId="12" fillId="6" borderId="4" xfId="8" applyFont="1" applyFill="1" applyBorder="1" applyAlignment="1">
      <alignment horizontal="center" wrapText="1"/>
    </xf>
    <xf numFmtId="0" fontId="12" fillId="6" borderId="2" xfId="8" applyFont="1" applyFill="1" applyBorder="1" applyAlignment="1">
      <alignment horizontal="center" wrapText="1"/>
    </xf>
    <xf numFmtId="0" fontId="12" fillId="10" borderId="4" xfId="8" applyFont="1" applyFill="1" applyBorder="1" applyAlignment="1">
      <alignment horizontal="center" vertical="center" wrapText="1"/>
    </xf>
    <xf numFmtId="0" fontId="12" fillId="10" borderId="3" xfId="8" applyFont="1" applyFill="1" applyBorder="1" applyAlignment="1">
      <alignment horizontal="center" vertical="center" wrapText="1"/>
    </xf>
    <xf numFmtId="0" fontId="12" fillId="10" borderId="2" xfId="8" applyFont="1" applyFill="1" applyBorder="1" applyAlignment="1">
      <alignment horizontal="center" vertical="center" wrapText="1"/>
    </xf>
    <xf numFmtId="0" fontId="12" fillId="5" borderId="4" xfId="8" applyFont="1" applyFill="1" applyBorder="1" applyAlignment="1">
      <alignment horizontal="center" wrapText="1"/>
    </xf>
    <xf numFmtId="0" fontId="12" fillId="5" borderId="2" xfId="8" applyFont="1" applyFill="1" applyBorder="1" applyAlignment="1">
      <alignment horizontal="center" wrapText="1"/>
    </xf>
    <xf numFmtId="0" fontId="12" fillId="4" borderId="4" xfId="8" applyFont="1" applyFill="1" applyBorder="1" applyAlignment="1">
      <alignment horizontal="center" wrapText="1"/>
    </xf>
    <xf numFmtId="0" fontId="12" fillId="4" borderId="3" xfId="8" applyFont="1" applyFill="1" applyBorder="1" applyAlignment="1">
      <alignment horizontal="center" wrapText="1"/>
    </xf>
    <xf numFmtId="0" fontId="12" fillId="4" borderId="2" xfId="8" applyFont="1" applyFill="1" applyBorder="1" applyAlignment="1">
      <alignment horizontal="center" wrapText="1"/>
    </xf>
    <xf numFmtId="0" fontId="1" fillId="15" borderId="9" xfId="0" applyFont="1" applyFill="1" applyBorder="1" applyAlignment="1">
      <alignment horizontal="center"/>
    </xf>
    <xf numFmtId="0" fontId="1" fillId="15" borderId="14" xfId="0" applyFont="1" applyFill="1" applyBorder="1" applyAlignment="1">
      <alignment horizontal="center"/>
    </xf>
    <xf numFmtId="0" fontId="1" fillId="15" borderId="10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1" fillId="16" borderId="9" xfId="0" applyFont="1" applyFill="1" applyBorder="1" applyAlignment="1">
      <alignment horizontal="center"/>
    </xf>
    <xf numFmtId="0" fontId="1" fillId="16" borderId="14" xfId="0" applyFont="1" applyFill="1" applyBorder="1" applyAlignment="1">
      <alignment horizontal="center"/>
    </xf>
    <xf numFmtId="0" fontId="1" fillId="16" borderId="10" xfId="0" applyFont="1" applyFill="1" applyBorder="1" applyAlignment="1">
      <alignment horizontal="center"/>
    </xf>
    <xf numFmtId="0" fontId="1" fillId="17" borderId="9" xfId="0" applyFont="1" applyFill="1" applyBorder="1" applyAlignment="1">
      <alignment horizontal="center"/>
    </xf>
    <xf numFmtId="0" fontId="1" fillId="17" borderId="14" xfId="0" applyFont="1" applyFill="1" applyBorder="1" applyAlignment="1">
      <alignment horizontal="center"/>
    </xf>
    <xf numFmtId="0" fontId="1" fillId="17" borderId="10" xfId="0" applyFont="1" applyFill="1" applyBorder="1" applyAlignment="1">
      <alignment horizontal="center"/>
    </xf>
    <xf numFmtId="3" fontId="0" fillId="14" borderId="0" xfId="0" applyNumberFormat="1" applyFill="1" applyBorder="1" applyAlignment="1">
      <alignment horizontal="center"/>
    </xf>
  </cellXfs>
  <cellStyles count="43">
    <cellStyle name="Estilo 1" xfId="1" xr:uid="{00000000-0005-0000-0000-000000000000}"/>
    <cellStyle name="Euro" xfId="2" xr:uid="{00000000-0005-0000-0000-000001000000}"/>
    <cellStyle name="Hipervínculo" xfId="19" builtinId="8" hidden="1"/>
    <cellStyle name="Hipervínculo" xfId="17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25" builtinId="8" hidden="1"/>
    <cellStyle name="Hipervínculo" xfId="21" builtinId="8" hidden="1"/>
    <cellStyle name="Hipervínculo" xfId="23" builtinId="8" hidden="1"/>
    <cellStyle name="Hipervínculo" xfId="31" builtinId="8" hidden="1"/>
    <cellStyle name="Hipervínculo" xfId="27" builtinId="8" hidden="1"/>
    <cellStyle name="Hipervínculo" xfId="29" builtinId="8" hidden="1"/>
    <cellStyle name="Hipervínculo" xfId="41" builtinId="8" hidden="1"/>
    <cellStyle name="Hipervínculo" xfId="39" builtinId="8" hidden="1"/>
    <cellStyle name="Hipervínculo visitado" xfId="32" builtinId="9" hidden="1"/>
    <cellStyle name="Hipervínculo visitado" xfId="26" builtinId="9" hidden="1"/>
    <cellStyle name="Hipervínculo visitado" xfId="28" builtinId="9" hidden="1"/>
    <cellStyle name="Hipervínculo visitado" xfId="20" builtinId="9" hidden="1"/>
    <cellStyle name="Hipervínculo visitado" xfId="22" builtinId="9" hidden="1"/>
    <cellStyle name="Hipervínculo visitado" xfId="18" builtinId="9" hidden="1"/>
    <cellStyle name="Hipervínculo visitado" xfId="24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34" builtinId="9" hidden="1"/>
    <cellStyle name="Hipervínculo visitado" xfId="36" builtinId="9" hidden="1"/>
    <cellStyle name="Hipervínculo visitado" xfId="30" builtinId="9" hidden="1"/>
    <cellStyle name="Millares 2" xfId="3" xr:uid="{00000000-0005-0000-0000-00001C000000}"/>
    <cellStyle name="Normal" xfId="0" builtinId="0"/>
    <cellStyle name="Normal 2" xfId="4" xr:uid="{00000000-0005-0000-0000-00001E000000}"/>
    <cellStyle name="Normal 2 2" xfId="5" xr:uid="{00000000-0005-0000-0000-00001F000000}"/>
    <cellStyle name="Normal 2 3" xfId="6" xr:uid="{00000000-0005-0000-0000-000020000000}"/>
    <cellStyle name="Normal 2 3 2" xfId="7" xr:uid="{00000000-0005-0000-0000-000021000000}"/>
    <cellStyle name="Normal 2 4" xfId="8" xr:uid="{00000000-0005-0000-0000-000022000000}"/>
    <cellStyle name="Normal 3" xfId="9" xr:uid="{00000000-0005-0000-0000-000023000000}"/>
    <cellStyle name="Normal 4" xfId="10" xr:uid="{00000000-0005-0000-0000-000024000000}"/>
    <cellStyle name="Normal 5" xfId="11" xr:uid="{00000000-0005-0000-0000-000025000000}"/>
    <cellStyle name="Normal 6" xfId="12" xr:uid="{00000000-0005-0000-0000-000026000000}"/>
    <cellStyle name="Normal 7" xfId="13" xr:uid="{00000000-0005-0000-0000-000027000000}"/>
    <cellStyle name="Normal 7 2" xfId="14" xr:uid="{00000000-0005-0000-0000-000028000000}"/>
    <cellStyle name="Normal 8" xfId="15" xr:uid="{00000000-0005-0000-0000-000029000000}"/>
    <cellStyle name="Normal_NacidosCenso05" xfId="16" xr:uid="{00000000-0005-0000-0000-00002A000000}"/>
  </cellStyles>
  <dxfs count="0"/>
  <tableStyles count="0" defaultTableStyle="TableStyleMedium9" defaultPivotStyle="PivotStyleLight16"/>
  <colors>
    <mruColors>
      <color rgb="FF00CC66"/>
      <color rgb="FFFF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 lang="es-ES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Mortalidad perinatal, Pereira 2005-2020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8753643694198299E-2"/>
          <c:y val="9.5335699617858594E-2"/>
          <c:w val="0.90553579499675096"/>
          <c:h val="0.765691322263487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5"/>
              <c:layout>
                <c:manualLayout>
                  <c:x val="-1.53477232136001E-3"/>
                  <c:y val="-3.1326475836217997E-2"/>
                </c:manualLayout>
              </c:layout>
              <c:spPr/>
              <c:txPr>
                <a:bodyPr/>
                <a:lstStyle/>
                <a:p>
                  <a:pPr>
                    <a:defRPr lang="es-ES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AE-469F-9E83-B6D94F1B7D7B}"/>
                </c:ext>
              </c:extLst>
            </c:dLbl>
            <c:dLbl>
              <c:idx val="6"/>
              <c:layout>
                <c:manualLayout>
                  <c:x val="0"/>
                  <c:y val="-4.3073904274799797E-2"/>
                </c:manualLayout>
              </c:layout>
              <c:spPr/>
              <c:txPr>
                <a:bodyPr/>
                <a:lstStyle/>
                <a:p>
                  <a:pPr>
                    <a:defRPr lang="es-ES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E-469F-9E83-B6D94F1B7D7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numRef>
              <c:f>'MortaInfantil '!$K$3:$Z$3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'MortaInfantil '!$K$9:$Z$9</c:f>
              <c:numCache>
                <c:formatCode>0.0</c:formatCode>
                <c:ptCount val="16"/>
                <c:pt idx="0">
                  <c:v>14.050719671007538</c:v>
                </c:pt>
                <c:pt idx="1">
                  <c:v>13.341906445909018</c:v>
                </c:pt>
                <c:pt idx="2">
                  <c:v>13.50721937587331</c:v>
                </c:pt>
                <c:pt idx="3">
                  <c:v>10.3480714957667</c:v>
                </c:pt>
                <c:pt idx="4">
                  <c:v>9.7087378640776691</c:v>
                </c:pt>
                <c:pt idx="5">
                  <c:v>9.0504237896853894</c:v>
                </c:pt>
                <c:pt idx="6">
                  <c:v>10.014082303238929</c:v>
                </c:pt>
                <c:pt idx="7">
                  <c:v>9.7142857142857135</c:v>
                </c:pt>
                <c:pt idx="8">
                  <c:v>10.947853644482858</c:v>
                </c:pt>
                <c:pt idx="9">
                  <c:v>10.195164579085349</c:v>
                </c:pt>
                <c:pt idx="10">
                  <c:v>13.989103224856429</c:v>
                </c:pt>
                <c:pt idx="11">
                  <c:v>10.398098633392751</c:v>
                </c:pt>
                <c:pt idx="12">
                  <c:v>8.6891385767790261</c:v>
                </c:pt>
                <c:pt idx="13">
                  <c:v>8.4617709277727418</c:v>
                </c:pt>
                <c:pt idx="14">
                  <c:v>8.536585365853659</c:v>
                </c:pt>
                <c:pt idx="15">
                  <c:v>9.2350315530244735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AE-469F-9E83-B6D94F1B7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533760"/>
        <c:axId val="204535296"/>
      </c:lineChart>
      <c:catAx>
        <c:axId val="20453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04535296"/>
        <c:crosses val="autoZero"/>
        <c:auto val="1"/>
        <c:lblAlgn val="ctr"/>
        <c:lblOffset val="100"/>
        <c:noMultiLvlLbl val="0"/>
      </c:catAx>
      <c:valAx>
        <c:axId val="204535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Tasa x 1000 nv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0453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3" l="0.70000000000000095" r="0.70000000000000095" t="0.750000000000003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Mortalidad Infantil. Pereira 2006-2020</a:t>
            </a:r>
          </a:p>
        </c:rich>
      </c:tx>
      <c:layout>
        <c:manualLayout>
          <c:xMode val="edge"/>
          <c:yMode val="edge"/>
          <c:x val="0.241541047526540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815707673684"/>
          <c:y val="0.10737193496603201"/>
          <c:w val="0.88205795902089301"/>
          <c:h val="0.57634767610743098"/>
        </c:manualLayout>
      </c:layout>
      <c:lineChart>
        <c:grouping val="stacked"/>
        <c:varyColors val="0"/>
        <c:ser>
          <c:idx val="0"/>
          <c:order val="0"/>
          <c:cat>
            <c:numRef>
              <c:f>'MortaInfantil '!$L$3:$Z$3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'MortaInfantil '!$L$9:$Z$9</c:f>
              <c:numCache>
                <c:formatCode>0.0</c:formatCode>
                <c:ptCount val="15"/>
                <c:pt idx="0">
                  <c:v>13.341906445909018</c:v>
                </c:pt>
                <c:pt idx="1">
                  <c:v>13.50721937587331</c:v>
                </c:pt>
                <c:pt idx="2">
                  <c:v>10.3480714957667</c:v>
                </c:pt>
                <c:pt idx="3">
                  <c:v>9.7087378640776691</c:v>
                </c:pt>
                <c:pt idx="4">
                  <c:v>9.0504237896853894</c:v>
                </c:pt>
                <c:pt idx="5">
                  <c:v>10.014082303238929</c:v>
                </c:pt>
                <c:pt idx="6">
                  <c:v>9.7142857142857135</c:v>
                </c:pt>
                <c:pt idx="7">
                  <c:v>10.947853644482858</c:v>
                </c:pt>
                <c:pt idx="8">
                  <c:v>10.195164579085349</c:v>
                </c:pt>
                <c:pt idx="9">
                  <c:v>13.989103224856429</c:v>
                </c:pt>
                <c:pt idx="10">
                  <c:v>10.398098633392751</c:v>
                </c:pt>
                <c:pt idx="11">
                  <c:v>8.6891385767790261</c:v>
                </c:pt>
                <c:pt idx="12">
                  <c:v>8.4617709277727418</c:v>
                </c:pt>
                <c:pt idx="13">
                  <c:v>8.536585365853659</c:v>
                </c:pt>
                <c:pt idx="14">
                  <c:v>9.2350315530244735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9-4E84-89BE-E41C1C605725}"/>
            </c:ext>
          </c:extLst>
        </c:ser>
        <c:ser>
          <c:idx val="1"/>
          <c:order val="1"/>
          <c:tx>
            <c:strRef>
              <c:f>'MortaInfantil '!$A$10</c:f>
              <c:strCache>
                <c:ptCount val="1"/>
                <c:pt idx="0">
                  <c:v>Infantil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numRef>
              <c:f>'MortaInfantil '!$L$3:$Z$3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'MortaInfantil '!$L$11:$Z$11</c:f>
              <c:numCache>
                <c:formatCode>0.0</c:formatCode>
                <c:ptCount val="15"/>
                <c:pt idx="0">
                  <c:v>10.769972673203666</c:v>
                </c:pt>
                <c:pt idx="1">
                  <c:v>12.420431609998447</c:v>
                </c:pt>
                <c:pt idx="2">
                  <c:v>10.3480714957667</c:v>
                </c:pt>
                <c:pt idx="3">
                  <c:v>8.2809822958309542</c:v>
                </c:pt>
                <c:pt idx="4">
                  <c:v>8.7631087487429973</c:v>
                </c:pt>
                <c:pt idx="5">
                  <c:v>7.3540916914410897</c:v>
                </c:pt>
                <c:pt idx="6">
                  <c:v>7.7142857142857144</c:v>
                </c:pt>
                <c:pt idx="7">
                  <c:v>6.1941803514837224</c:v>
                </c:pt>
                <c:pt idx="8">
                  <c:v>5.3888727060879695</c:v>
                </c:pt>
                <c:pt idx="9">
                  <c:v>8.3934619349138568</c:v>
                </c:pt>
                <c:pt idx="10">
                  <c:v>8.9126559714795004</c:v>
                </c:pt>
                <c:pt idx="11">
                  <c:v>6.7415730337078656</c:v>
                </c:pt>
                <c:pt idx="12">
                  <c:v>6.6485343003928676</c:v>
                </c:pt>
                <c:pt idx="13">
                  <c:v>4.4207317073170724</c:v>
                </c:pt>
                <c:pt idx="14">
                  <c:v>6.9262736647683543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9-4E84-89BE-E41C1C605725}"/>
            </c:ext>
          </c:extLst>
        </c:ser>
        <c:ser>
          <c:idx val="2"/>
          <c:order val="2"/>
          <c:tx>
            <c:strRef>
              <c:f>'MortaInfantil '!$A$12</c:f>
              <c:strCache>
                <c:ptCount val="1"/>
                <c:pt idx="0">
                  <c:v>1 a 4 años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cat>
            <c:numRef>
              <c:f>'MortaInfantil '!$L$3:$Z$3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'MortaInfantil '!$L$13:$Z$13</c:f>
              <c:numCache>
                <c:formatCode>0.0</c:formatCode>
                <c:ptCount val="15"/>
                <c:pt idx="0">
                  <c:v>0.76767394793774868</c:v>
                </c:pt>
                <c:pt idx="1">
                  <c:v>0.28187872167999717</c:v>
                </c:pt>
                <c:pt idx="2">
                  <c:v>0.31985215722510479</c:v>
                </c:pt>
                <c:pt idx="3">
                  <c:v>0.53644231456977332</c:v>
                </c:pt>
                <c:pt idx="4">
                  <c:v>0.35931155905285478</c:v>
                </c:pt>
                <c:pt idx="5">
                  <c:v>0.28861070024171148</c:v>
                </c:pt>
                <c:pt idx="6">
                  <c:v>0.25349460418628234</c:v>
                </c:pt>
                <c:pt idx="7" formatCode="0.00">
                  <c:v>3.6354382520812883E-2</c:v>
                </c:pt>
                <c:pt idx="8">
                  <c:v>0.18252838316358194</c:v>
                </c:pt>
                <c:pt idx="9">
                  <c:v>0.18338529249954152</c:v>
                </c:pt>
                <c:pt idx="10">
                  <c:v>0.29486565183738161</c:v>
                </c:pt>
                <c:pt idx="11">
                  <c:v>0.29654891203617895</c:v>
                </c:pt>
                <c:pt idx="12">
                  <c:v>0.29849632476400134</c:v>
                </c:pt>
                <c:pt idx="13">
                  <c:v>0.15041552288196144</c:v>
                </c:pt>
                <c:pt idx="14">
                  <c:v>0.31328320802005011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9-4E84-89BE-E41C1C605725}"/>
            </c:ext>
          </c:extLst>
        </c:ser>
        <c:ser>
          <c:idx val="3"/>
          <c:order val="3"/>
          <c:tx>
            <c:strRef>
              <c:f>'MortaInfantil '!$A$14</c:f>
              <c:strCache>
                <c:ptCount val="1"/>
                <c:pt idx="0">
                  <c:v>&lt; 5 años</c:v>
                </c:pt>
              </c:strCache>
            </c:strRef>
          </c:tx>
          <c:cat>
            <c:numRef>
              <c:f>'MortaInfantil '!$L$3:$Z$3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'MortaInfantil '!$L$15:$Z$15</c:f>
              <c:numCache>
                <c:formatCode>0.0</c:formatCode>
                <c:ptCount val="15"/>
                <c:pt idx="0">
                  <c:v>2.5019678398740584</c:v>
                </c:pt>
                <c:pt idx="1">
                  <c:v>2.4896735132688281</c:v>
                </c:pt>
                <c:pt idx="2">
                  <c:v>2.1353529026563791</c:v>
                </c:pt>
                <c:pt idx="3">
                  <c:v>2.0872051465332384</c:v>
                </c:pt>
                <c:pt idx="4">
                  <c:v>2.0361342127903641</c:v>
                </c:pt>
                <c:pt idx="5">
                  <c:v>1.6113716801427216</c:v>
                </c:pt>
                <c:pt idx="6">
                  <c:v>1.7622927139307794</c:v>
                </c:pt>
                <c:pt idx="7">
                  <c:v>1.2772504281691777</c:v>
                </c:pt>
                <c:pt idx="8">
                  <c:v>1.2259552234449342</c:v>
                </c:pt>
                <c:pt idx="9">
                  <c:v>1.8205308902983321</c:v>
                </c:pt>
                <c:pt idx="10">
                  <c:v>2.008091427221451</c:v>
                </c:pt>
                <c:pt idx="11">
                  <c:v>1.5749435397598954</c:v>
                </c:pt>
                <c:pt idx="12">
                  <c:v>1.5560010772315149</c:v>
                </c:pt>
                <c:pt idx="13">
                  <c:v>0.9953850330286852</c:v>
                </c:pt>
                <c:pt idx="14">
                  <c:v>1.8832391713747645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F9-4E84-89BE-E41C1C605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67744"/>
        <c:axId val="204369280"/>
      </c:lineChart>
      <c:catAx>
        <c:axId val="2043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04369280"/>
        <c:crosses val="autoZero"/>
        <c:auto val="1"/>
        <c:lblAlgn val="ctr"/>
        <c:lblOffset val="100"/>
        <c:noMultiLvlLbl val="0"/>
      </c:catAx>
      <c:valAx>
        <c:axId val="204369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Tasa x 1000 NV</a:t>
                </a:r>
              </a:p>
            </c:rich>
          </c:tx>
          <c:layout>
            <c:manualLayout>
              <c:xMode val="edge"/>
              <c:yMode val="edge"/>
              <c:x val="2.9942753218839799E-2"/>
              <c:y val="0.2575846842674109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043677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</c:dTable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3" l="0.70000000000000095" r="0.70000000000000095" t="0.750000000000003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166688</xdr:colOff>
      <xdr:row>22</xdr:row>
      <xdr:rowOff>104775</xdr:rowOff>
    </xdr:from>
    <xdr:to>
      <xdr:col>16</xdr:col>
      <xdr:colOff>535781</xdr:colOff>
      <xdr:row>43</xdr:row>
      <xdr:rowOff>95250</xdr:rowOff>
    </xdr:to>
    <xdr:graphicFrame macro="">
      <xdr:nvGraphicFramePr>
        <xdr:cNvPr id="630531" name="8 Gráfico">
          <a:extLst>
            <a:ext uri="{FF2B5EF4-FFF2-40B4-BE49-F238E27FC236}">
              <a16:creationId xmlns:a16="http://schemas.microsoft.com/office/drawing/2014/main" id="{00000000-0008-0000-0000-0000039F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704234</xdr:colOff>
      <xdr:row>1</xdr:row>
      <xdr:rowOff>156986</xdr:rowOff>
    </xdr:from>
    <xdr:to>
      <xdr:col>38</xdr:col>
      <xdr:colOff>36601</xdr:colOff>
      <xdr:row>19</xdr:row>
      <xdr:rowOff>80786</xdr:rowOff>
    </xdr:to>
    <xdr:graphicFrame macro="">
      <xdr:nvGraphicFramePr>
        <xdr:cNvPr id="630532" name="4 Gráfico">
          <a:extLst>
            <a:ext uri="{FF2B5EF4-FFF2-40B4-BE49-F238E27FC236}">
              <a16:creationId xmlns:a16="http://schemas.microsoft.com/office/drawing/2014/main" id="{00000000-0008-0000-0000-0000049F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ropbox.com/var/mobile/Containers/Bundle/Application/F07FB032-1BB0-49D6-86DC-F9C6908FBD41/Excel.app/Estadistica/wily%202002/Programaci&#243;n/Subsidiado/05S_PLANIFICACI&#211;NMUJERES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ropbox.com/var/mobile/Containers/Bundle/Application/F07FB032-1BB0-49D6-86DC-F9C6908FBD41/Excel.app/Estadistica/wily%202002/Programaci&#243;n/Subsidiado/12S_VISU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ropbox.com/var/mobile/Containers/Bundle/Application/F07FB032-1BB0-49D6-86DC-F9C6908FBD41/Excel.app/Estadistica/wily%202002/Programaci&#243;n/Programacion%202002/02S_DETARTRAJ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ONCEPCIÓ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ARTAMEN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UARI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AC49"/>
  <sheetViews>
    <sheetView zoomScale="90" zoomScaleNormal="90" zoomScalePageLayoutView="80" workbookViewId="0">
      <selection activeCell="AA12" sqref="AA12"/>
    </sheetView>
  </sheetViews>
  <sheetFormatPr baseColWidth="10" defaultColWidth="10.83203125" defaultRowHeight="13"/>
  <cols>
    <col min="1" max="1" width="15" style="1" customWidth="1"/>
    <col min="2" max="2" width="7.5" style="1" customWidth="1"/>
    <col min="3" max="3" width="6" style="1" customWidth="1"/>
    <col min="4" max="4" width="7.1640625" style="1" customWidth="1"/>
    <col min="5" max="8" width="6.6640625" style="1" customWidth="1"/>
    <col min="9" max="9" width="7.1640625" style="5" customWidth="1"/>
    <col min="10" max="10" width="7.5" style="1" customWidth="1"/>
    <col min="11" max="14" width="6.6640625" style="1" customWidth="1"/>
    <col min="15" max="15" width="7.83203125" style="5" customWidth="1"/>
    <col min="16" max="16" width="7.6640625" style="5" customWidth="1"/>
    <col min="17" max="17" width="8.1640625" style="1" customWidth="1"/>
    <col min="18" max="18" width="7.1640625" style="1" customWidth="1"/>
    <col min="19" max="19" width="8" style="1" customWidth="1"/>
    <col min="20" max="20" width="11.5" style="1" customWidth="1"/>
    <col min="21" max="21" width="6" style="1" customWidth="1"/>
    <col min="22" max="22" width="13.1640625" style="1" customWidth="1"/>
    <col min="23" max="24" width="14.1640625" style="1" customWidth="1"/>
    <col min="25" max="25" width="11.1640625" style="1" customWidth="1"/>
    <col min="26" max="26" width="12.5" style="1" customWidth="1"/>
    <col min="27" max="27" width="23.6640625" style="1" customWidth="1"/>
    <col min="28" max="28" width="14.83203125" style="1" customWidth="1"/>
    <col min="29" max="16384" width="10.83203125" style="1"/>
  </cols>
  <sheetData>
    <row r="2" spans="1:26" ht="18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26">
      <c r="A3" s="76" t="s">
        <v>1</v>
      </c>
      <c r="B3" s="76"/>
      <c r="C3" s="76">
        <v>1997</v>
      </c>
      <c r="D3" s="77">
        <v>1998</v>
      </c>
      <c r="E3" s="77">
        <v>1999</v>
      </c>
      <c r="F3" s="78">
        <v>2000</v>
      </c>
      <c r="G3" s="77">
        <v>2001</v>
      </c>
      <c r="H3" s="79">
        <v>2002</v>
      </c>
      <c r="I3" s="79">
        <v>2003</v>
      </c>
      <c r="J3" s="79">
        <v>2004</v>
      </c>
      <c r="K3" s="77">
        <v>2005</v>
      </c>
      <c r="L3" s="79">
        <v>2006</v>
      </c>
      <c r="M3" s="79">
        <v>2007</v>
      </c>
      <c r="N3" s="79">
        <v>2008</v>
      </c>
      <c r="O3" s="77">
        <v>2009</v>
      </c>
      <c r="P3" s="79">
        <v>2010</v>
      </c>
      <c r="Q3" s="79">
        <v>2011</v>
      </c>
      <c r="R3" s="79">
        <v>2012</v>
      </c>
      <c r="S3" s="79">
        <v>2013</v>
      </c>
      <c r="T3" s="79">
        <v>2014</v>
      </c>
      <c r="U3" s="79">
        <v>2015</v>
      </c>
      <c r="V3" s="79">
        <v>2016</v>
      </c>
      <c r="W3" s="79">
        <v>2017</v>
      </c>
      <c r="X3" s="79">
        <v>2018</v>
      </c>
      <c r="Y3" s="79">
        <v>2019</v>
      </c>
      <c r="Z3" s="79">
        <v>2020</v>
      </c>
    </row>
    <row r="4" spans="1:26" ht="17.25" customHeight="1">
      <c r="A4" s="148" t="s">
        <v>2</v>
      </c>
      <c r="B4" s="80" t="s">
        <v>3</v>
      </c>
      <c r="C4" s="81">
        <v>5</v>
      </c>
      <c r="D4" s="81">
        <v>2</v>
      </c>
      <c r="E4" s="81">
        <v>1</v>
      </c>
      <c r="F4" s="81">
        <v>0</v>
      </c>
      <c r="G4" s="81">
        <v>0</v>
      </c>
      <c r="H4" s="81">
        <v>2</v>
      </c>
      <c r="I4" s="81">
        <v>4</v>
      </c>
      <c r="J4" s="81">
        <v>4</v>
      </c>
      <c r="K4" s="81">
        <v>5</v>
      </c>
      <c r="L4" s="81">
        <v>3</v>
      </c>
      <c r="M4" s="81">
        <v>3</v>
      </c>
      <c r="N4" s="81">
        <v>4</v>
      </c>
      <c r="O4" s="82">
        <v>5</v>
      </c>
      <c r="P4" s="81">
        <v>5</v>
      </c>
      <c r="Q4" s="81">
        <v>2</v>
      </c>
      <c r="R4" s="81">
        <v>4</v>
      </c>
      <c r="S4" s="82">
        <v>1</v>
      </c>
      <c r="T4" s="83">
        <v>1</v>
      </c>
      <c r="U4" s="83">
        <v>1</v>
      </c>
      <c r="V4" s="83">
        <v>1</v>
      </c>
      <c r="W4" s="83">
        <v>4</v>
      </c>
      <c r="X4" s="84">
        <v>0</v>
      </c>
      <c r="Y4" s="84">
        <v>2</v>
      </c>
      <c r="Z4" s="84">
        <v>0</v>
      </c>
    </row>
    <row r="5" spans="1:26" ht="15" customHeight="1">
      <c r="A5" s="148"/>
      <c r="B5" s="80" t="s">
        <v>4</v>
      </c>
      <c r="C5" s="85">
        <f t="shared" ref="C5:S5" si="0">+C4/C16*100000</f>
        <v>47.001316036849033</v>
      </c>
      <c r="D5" s="85">
        <f t="shared" si="0"/>
        <v>20.374898125509372</v>
      </c>
      <c r="E5" s="85">
        <f t="shared" si="0"/>
        <v>13.49892008639309</v>
      </c>
      <c r="F5" s="85">
        <f t="shared" si="0"/>
        <v>0</v>
      </c>
      <c r="G5" s="85">
        <f t="shared" si="0"/>
        <v>0</v>
      </c>
      <c r="H5" s="85">
        <f t="shared" si="0"/>
        <v>29.511583296443856</v>
      </c>
      <c r="I5" s="85">
        <f t="shared" si="0"/>
        <v>58.944886531093424</v>
      </c>
      <c r="J5" s="85">
        <f t="shared" si="0"/>
        <v>61.19014838610984</v>
      </c>
      <c r="K5" s="85">
        <f t="shared" si="0"/>
        <v>85.675119945167921</v>
      </c>
      <c r="L5" s="85">
        <f t="shared" si="0"/>
        <v>48.223758238225365</v>
      </c>
      <c r="M5" s="85">
        <f t="shared" si="0"/>
        <v>46.576618537494177</v>
      </c>
      <c r="N5" s="86">
        <f t="shared" si="0"/>
        <v>62.715584822828468</v>
      </c>
      <c r="O5" s="86">
        <f t="shared" si="0"/>
        <v>71.387778412335805</v>
      </c>
      <c r="P5" s="86">
        <f t="shared" si="0"/>
        <v>71.828760235598324</v>
      </c>
      <c r="Q5" s="86">
        <f>+Q4/Q16*100000</f>
        <v>31.294007197621653</v>
      </c>
      <c r="R5" s="86">
        <f t="shared" si="0"/>
        <v>57.142857142857146</v>
      </c>
      <c r="S5" s="86">
        <f t="shared" si="0"/>
        <v>14.405070584845864</v>
      </c>
      <c r="T5" s="86">
        <f t="shared" ref="T5:Y5" si="1">+T4/T16*100000</f>
        <v>14.564520827264781</v>
      </c>
      <c r="U5" s="86">
        <f t="shared" si="1"/>
        <v>14.725371815638345</v>
      </c>
      <c r="V5" s="86">
        <f t="shared" si="1"/>
        <v>14.854426619132502</v>
      </c>
      <c r="W5" s="86">
        <f t="shared" si="1"/>
        <v>59.925093632958806</v>
      </c>
      <c r="X5" s="86">
        <f t="shared" si="1"/>
        <v>0</v>
      </c>
      <c r="Y5" s="86">
        <f t="shared" si="1"/>
        <v>30.487804878048781</v>
      </c>
      <c r="Z5" s="86">
        <f t="shared" ref="Z5" si="2">+Z4/Z16*100000</f>
        <v>0</v>
      </c>
    </row>
    <row r="6" spans="1:26" ht="16.5" customHeight="1">
      <c r="A6" s="148"/>
      <c r="B6" s="80" t="s">
        <v>5</v>
      </c>
      <c r="C6" s="86">
        <f t="shared" ref="C6:T6" si="3">+C4/C16*1000</f>
        <v>0.47001316036849033</v>
      </c>
      <c r="D6" s="86">
        <f t="shared" si="3"/>
        <v>0.20374898125509372</v>
      </c>
      <c r="E6" s="86">
        <f t="shared" si="3"/>
        <v>0.1349892008639309</v>
      </c>
      <c r="F6" s="86">
        <f t="shared" si="3"/>
        <v>0</v>
      </c>
      <c r="G6" s="86">
        <f t="shared" si="3"/>
        <v>0</v>
      </c>
      <c r="H6" s="86">
        <f t="shared" si="3"/>
        <v>0.29511583296443855</v>
      </c>
      <c r="I6" s="86">
        <f t="shared" si="3"/>
        <v>0.58944886531093421</v>
      </c>
      <c r="J6" s="86">
        <f t="shared" si="3"/>
        <v>0.61190148386109844</v>
      </c>
      <c r="K6" s="86">
        <f t="shared" si="3"/>
        <v>0.85675119945167921</v>
      </c>
      <c r="L6" s="86">
        <f t="shared" si="3"/>
        <v>0.48223758238225362</v>
      </c>
      <c r="M6" s="86">
        <f t="shared" si="3"/>
        <v>0.4657661853749418</v>
      </c>
      <c r="N6" s="86">
        <f t="shared" si="3"/>
        <v>0.62715584822828474</v>
      </c>
      <c r="O6" s="86">
        <f t="shared" si="3"/>
        <v>0.71387778412335812</v>
      </c>
      <c r="P6" s="86">
        <f t="shared" si="3"/>
        <v>0.71828760235598332</v>
      </c>
      <c r="Q6" s="86">
        <f t="shared" si="3"/>
        <v>0.31294007197621654</v>
      </c>
      <c r="R6" s="86">
        <f t="shared" si="3"/>
        <v>0.57142857142857151</v>
      </c>
      <c r="S6" s="86">
        <f t="shared" si="3"/>
        <v>0.14405070584845867</v>
      </c>
      <c r="T6" s="86">
        <f t="shared" si="3"/>
        <v>0.14564520827264782</v>
      </c>
      <c r="U6" s="86">
        <f t="shared" ref="U6:X6" si="4">+U4/U16*1000</f>
        <v>0.14725371815638344</v>
      </c>
      <c r="V6" s="86">
        <f t="shared" si="4"/>
        <v>0.14854426619132502</v>
      </c>
      <c r="W6" s="86">
        <f t="shared" si="4"/>
        <v>0.59925093632958804</v>
      </c>
      <c r="X6" s="86">
        <f t="shared" si="4"/>
        <v>0</v>
      </c>
      <c r="Y6" s="86">
        <f t="shared" ref="Y6:Z6" si="5">+Y4/Y16*1000</f>
        <v>0.3048780487804878</v>
      </c>
      <c r="Z6" s="86">
        <f t="shared" si="5"/>
        <v>0</v>
      </c>
    </row>
    <row r="7" spans="1:26" ht="13.5" customHeight="1">
      <c r="A7" s="80" t="s">
        <v>6</v>
      </c>
      <c r="B7" s="80"/>
      <c r="C7" s="87" t="s">
        <v>7</v>
      </c>
      <c r="D7" s="88" t="s">
        <v>7</v>
      </c>
      <c r="E7" s="89" t="s">
        <v>7</v>
      </c>
      <c r="F7" s="88" t="s">
        <v>7</v>
      </c>
      <c r="G7" s="88" t="s">
        <v>7</v>
      </c>
      <c r="H7" s="88" t="s">
        <v>7</v>
      </c>
      <c r="I7" s="88" t="s">
        <v>7</v>
      </c>
      <c r="J7" s="88" t="s">
        <v>7</v>
      </c>
      <c r="K7" s="88" t="s">
        <v>7</v>
      </c>
      <c r="L7" s="88" t="s">
        <v>7</v>
      </c>
      <c r="M7" s="88">
        <v>1</v>
      </c>
      <c r="N7" s="88">
        <v>1</v>
      </c>
      <c r="O7" s="88">
        <v>0</v>
      </c>
      <c r="P7" s="88">
        <v>0.25</v>
      </c>
      <c r="Q7" s="88">
        <v>0</v>
      </c>
      <c r="R7" s="88">
        <v>0.5</v>
      </c>
      <c r="S7" s="88">
        <v>1</v>
      </c>
      <c r="T7" s="90">
        <v>0</v>
      </c>
      <c r="U7" s="90">
        <v>1</v>
      </c>
      <c r="V7" s="90">
        <v>1</v>
      </c>
      <c r="W7" s="90">
        <v>0.75</v>
      </c>
      <c r="X7" s="91">
        <v>0</v>
      </c>
      <c r="Y7" s="91"/>
      <c r="Z7" s="91">
        <v>0</v>
      </c>
    </row>
    <row r="8" spans="1:26">
      <c r="A8" s="80" t="s">
        <v>8</v>
      </c>
      <c r="B8" s="80" t="s">
        <v>3</v>
      </c>
      <c r="C8" s="81">
        <v>99</v>
      </c>
      <c r="D8" s="81">
        <v>115</v>
      </c>
      <c r="E8" s="81">
        <v>125</v>
      </c>
      <c r="F8" s="81">
        <v>111</v>
      </c>
      <c r="G8" s="81">
        <v>93</v>
      </c>
      <c r="H8" s="81">
        <v>68</v>
      </c>
      <c r="I8" s="81">
        <v>52</v>
      </c>
      <c r="J8" s="81">
        <v>77</v>
      </c>
      <c r="K8" s="81">
        <v>82</v>
      </c>
      <c r="L8" s="81">
        <v>83</v>
      </c>
      <c r="M8" s="81">
        <v>87</v>
      </c>
      <c r="N8" s="81">
        <v>66</v>
      </c>
      <c r="O8" s="81">
        <v>68</v>
      </c>
      <c r="P8" s="81">
        <v>63</v>
      </c>
      <c r="Q8" s="81">
        <v>64</v>
      </c>
      <c r="R8" s="92">
        <v>68</v>
      </c>
      <c r="S8" s="93">
        <v>76</v>
      </c>
      <c r="T8" s="83">
        <v>70</v>
      </c>
      <c r="U8" s="84">
        <v>95</v>
      </c>
      <c r="V8" s="83">
        <v>70</v>
      </c>
      <c r="W8" s="83">
        <v>58</v>
      </c>
      <c r="X8" s="84">
        <v>56</v>
      </c>
      <c r="Y8" s="84">
        <v>56</v>
      </c>
      <c r="Z8" s="94">
        <v>60</v>
      </c>
    </row>
    <row r="9" spans="1:26" ht="14.25" customHeight="1">
      <c r="A9" s="80"/>
      <c r="B9" s="80" t="s">
        <v>4</v>
      </c>
      <c r="C9" s="95">
        <v>9.3000000000000007</v>
      </c>
      <c r="D9" s="81">
        <v>11.7</v>
      </c>
      <c r="E9" s="81">
        <v>16.899999999999999</v>
      </c>
      <c r="F9" s="81">
        <v>15.3</v>
      </c>
      <c r="G9" s="81">
        <v>13.5</v>
      </c>
      <c r="H9" s="96">
        <v>10</v>
      </c>
      <c r="I9" s="97">
        <f>+I8/$I$16*1000</f>
        <v>7.6628352490421454</v>
      </c>
      <c r="J9" s="97">
        <f t="shared" ref="J9:T9" si="6">+J8/J16*1000</f>
        <v>11.779103564326144</v>
      </c>
      <c r="K9" s="97">
        <f t="shared" si="6"/>
        <v>14.050719671007538</v>
      </c>
      <c r="L9" s="97">
        <f t="shared" si="6"/>
        <v>13.341906445909018</v>
      </c>
      <c r="M9" s="97">
        <f t="shared" si="6"/>
        <v>13.50721937587331</v>
      </c>
      <c r="N9" s="97">
        <f t="shared" si="6"/>
        <v>10.3480714957667</v>
      </c>
      <c r="O9" s="97">
        <f t="shared" si="6"/>
        <v>9.7087378640776691</v>
      </c>
      <c r="P9" s="97">
        <f t="shared" si="6"/>
        <v>9.0504237896853894</v>
      </c>
      <c r="Q9" s="97">
        <f t="shared" si="6"/>
        <v>10.014082303238929</v>
      </c>
      <c r="R9" s="98">
        <f t="shared" si="6"/>
        <v>9.7142857142857135</v>
      </c>
      <c r="S9" s="98">
        <f t="shared" si="6"/>
        <v>10.947853644482858</v>
      </c>
      <c r="T9" s="98">
        <f t="shared" si="6"/>
        <v>10.195164579085349</v>
      </c>
      <c r="U9" s="98">
        <f t="shared" ref="U9:X9" si="7">+U8/U16*1000</f>
        <v>13.989103224856429</v>
      </c>
      <c r="V9" s="98">
        <f t="shared" si="7"/>
        <v>10.398098633392751</v>
      </c>
      <c r="W9" s="98">
        <f t="shared" si="7"/>
        <v>8.6891385767790261</v>
      </c>
      <c r="X9" s="99">
        <f t="shared" si="7"/>
        <v>8.4617709277727418</v>
      </c>
      <c r="Y9" s="99">
        <f t="shared" ref="Y9:Z9" si="8">+Y8/Y16*1000</f>
        <v>8.536585365853659</v>
      </c>
      <c r="Z9" s="99">
        <f t="shared" si="8"/>
        <v>9.2350315530244735</v>
      </c>
    </row>
    <row r="10" spans="1:26" ht="16.5" customHeight="1">
      <c r="A10" s="80" t="s">
        <v>9</v>
      </c>
      <c r="B10" s="80" t="s">
        <v>3</v>
      </c>
      <c r="C10" s="100" t="s">
        <v>10</v>
      </c>
      <c r="D10" s="81">
        <v>119</v>
      </c>
      <c r="E10" s="81">
        <v>112</v>
      </c>
      <c r="F10" s="81">
        <v>104</v>
      </c>
      <c r="G10" s="81">
        <v>102</v>
      </c>
      <c r="H10" s="81">
        <v>79</v>
      </c>
      <c r="I10" s="81">
        <v>67</v>
      </c>
      <c r="J10" s="81">
        <v>77</v>
      </c>
      <c r="K10" s="81">
        <v>72</v>
      </c>
      <c r="L10" s="81">
        <v>67</v>
      </c>
      <c r="M10" s="81">
        <v>80</v>
      </c>
      <c r="N10" s="101">
        <v>66</v>
      </c>
      <c r="O10" s="81">
        <v>58</v>
      </c>
      <c r="P10" s="81">
        <v>61</v>
      </c>
      <c r="Q10" s="81">
        <v>47</v>
      </c>
      <c r="R10" s="93">
        <v>54</v>
      </c>
      <c r="S10" s="93">
        <v>43</v>
      </c>
      <c r="T10" s="83">
        <v>37</v>
      </c>
      <c r="U10" s="83">
        <v>57</v>
      </c>
      <c r="V10" s="83">
        <v>60</v>
      </c>
      <c r="W10" s="83">
        <v>45</v>
      </c>
      <c r="X10" s="84">
        <v>44</v>
      </c>
      <c r="Y10" s="84">
        <v>29</v>
      </c>
      <c r="Z10" s="94">
        <v>45</v>
      </c>
    </row>
    <row r="11" spans="1:26" ht="17.25" customHeight="1">
      <c r="A11" s="80"/>
      <c r="B11" s="80" t="s">
        <v>4</v>
      </c>
      <c r="C11" s="100" t="s">
        <v>10</v>
      </c>
      <c r="D11" s="97">
        <v>12.123064384678077</v>
      </c>
      <c r="E11" s="97">
        <v>15.11879049676026</v>
      </c>
      <c r="F11" s="97">
        <v>14.366625224478518</v>
      </c>
      <c r="G11" s="97">
        <v>14.80836236933798</v>
      </c>
      <c r="H11" s="102">
        <v>11.7</v>
      </c>
      <c r="I11" s="97">
        <f>+I10/$I$16*1000</f>
        <v>9.8732684939581503</v>
      </c>
      <c r="J11" s="97">
        <f t="shared" ref="J11:R11" si="9">+J10/J16*1000</f>
        <v>11.779103564326144</v>
      </c>
      <c r="K11" s="97">
        <f t="shared" si="9"/>
        <v>12.33721727210418</v>
      </c>
      <c r="L11" s="97">
        <f t="shared" si="9"/>
        <v>10.769972673203666</v>
      </c>
      <c r="M11" s="97">
        <f t="shared" si="9"/>
        <v>12.420431609998447</v>
      </c>
      <c r="N11" s="86">
        <f t="shared" si="9"/>
        <v>10.3480714957667</v>
      </c>
      <c r="O11" s="86">
        <f t="shared" si="9"/>
        <v>8.2809822958309542</v>
      </c>
      <c r="P11" s="86">
        <f t="shared" si="9"/>
        <v>8.7631087487429973</v>
      </c>
      <c r="Q11" s="86">
        <f t="shared" si="9"/>
        <v>7.3540916914410897</v>
      </c>
      <c r="R11" s="99">
        <f t="shared" si="9"/>
        <v>7.7142857142857144</v>
      </c>
      <c r="S11" s="99">
        <f>+S10/S16*1000</f>
        <v>6.1941803514837224</v>
      </c>
      <c r="T11" s="99">
        <f>+T10/T16*1000</f>
        <v>5.3888727060879695</v>
      </c>
      <c r="U11" s="99">
        <f t="shared" ref="U11:X11" si="10">+U10/U16*1000</f>
        <v>8.3934619349138568</v>
      </c>
      <c r="V11" s="99">
        <f t="shared" si="10"/>
        <v>8.9126559714795004</v>
      </c>
      <c r="W11" s="99">
        <f t="shared" si="10"/>
        <v>6.7415730337078656</v>
      </c>
      <c r="X11" s="99">
        <f t="shared" si="10"/>
        <v>6.6485343003928676</v>
      </c>
      <c r="Y11" s="99">
        <f t="shared" ref="Y11:Z11" si="11">+Y10/Y16*1000</f>
        <v>4.4207317073170724</v>
      </c>
      <c r="Z11" s="99">
        <f t="shared" si="11"/>
        <v>6.9262736647683543</v>
      </c>
    </row>
    <row r="12" spans="1:26">
      <c r="A12" s="80" t="s">
        <v>11</v>
      </c>
      <c r="B12" s="80" t="s">
        <v>12</v>
      </c>
      <c r="C12" s="103"/>
      <c r="D12" s="103">
        <f t="shared" ref="D12:N12" si="12">+D14-D10</f>
        <v>28</v>
      </c>
      <c r="E12" s="103">
        <f t="shared" si="12"/>
        <v>31</v>
      </c>
      <c r="F12" s="103">
        <f t="shared" si="12"/>
        <v>19</v>
      </c>
      <c r="G12" s="103">
        <f t="shared" si="12"/>
        <v>20</v>
      </c>
      <c r="H12" s="103">
        <f t="shared" si="12"/>
        <v>25</v>
      </c>
      <c r="I12" s="103">
        <f t="shared" si="12"/>
        <v>12</v>
      </c>
      <c r="J12" s="103">
        <f t="shared" si="12"/>
        <v>16</v>
      </c>
      <c r="K12" s="103">
        <f t="shared" si="12"/>
        <v>22</v>
      </c>
      <c r="L12" s="103">
        <f t="shared" si="12"/>
        <v>22</v>
      </c>
      <c r="M12" s="103">
        <f t="shared" si="12"/>
        <v>8</v>
      </c>
      <c r="N12" s="103">
        <f t="shared" si="12"/>
        <v>9</v>
      </c>
      <c r="O12" s="103">
        <v>15</v>
      </c>
      <c r="P12" s="103">
        <v>10</v>
      </c>
      <c r="Q12" s="103">
        <v>8</v>
      </c>
      <c r="R12" s="104">
        <v>7</v>
      </c>
      <c r="S12" s="105">
        <v>1</v>
      </c>
      <c r="T12" s="83">
        <v>5</v>
      </c>
      <c r="U12" s="83">
        <v>5</v>
      </c>
      <c r="V12" s="83">
        <v>8</v>
      </c>
      <c r="W12" s="83">
        <v>8</v>
      </c>
      <c r="X12" s="106">
        <f>X14-X10</f>
        <v>8</v>
      </c>
      <c r="Y12" s="84">
        <v>4</v>
      </c>
      <c r="Z12" s="94">
        <v>9</v>
      </c>
    </row>
    <row r="13" spans="1:26" ht="15" customHeight="1">
      <c r="A13" s="80"/>
      <c r="B13" s="80" t="s">
        <v>13</v>
      </c>
      <c r="C13" s="100"/>
      <c r="D13" s="86">
        <f>+D12/D17*1000</f>
        <v>0.80990396852944579</v>
      </c>
      <c r="E13" s="86">
        <f t="shared" ref="E13:T13" si="13">+E12/E17*1000</f>
        <v>0.91772995056099937</v>
      </c>
      <c r="F13" s="86">
        <f t="shared" si="13"/>
        <v>0.57886238308503191</v>
      </c>
      <c r="G13" s="86">
        <f t="shared" si="13"/>
        <v>0.62857502042868818</v>
      </c>
      <c r="H13" s="86">
        <f t="shared" si="13"/>
        <v>0.81053041110102453</v>
      </c>
      <c r="I13" s="86">
        <f t="shared" si="13"/>
        <v>0.39940089865202194</v>
      </c>
      <c r="J13" s="86">
        <f t="shared" si="13"/>
        <v>0.54397715295957572</v>
      </c>
      <c r="K13" s="86">
        <f t="shared" si="13"/>
        <v>0.75775841284056078</v>
      </c>
      <c r="L13" s="86">
        <f t="shared" si="13"/>
        <v>0.76767394793774868</v>
      </c>
      <c r="M13" s="86">
        <f t="shared" si="13"/>
        <v>0.28187872167999717</v>
      </c>
      <c r="N13" s="86">
        <f t="shared" si="13"/>
        <v>0.31985215722510479</v>
      </c>
      <c r="O13" s="86">
        <f t="shared" si="13"/>
        <v>0.53644231456977332</v>
      </c>
      <c r="P13" s="86">
        <f t="shared" si="13"/>
        <v>0.35931155905285478</v>
      </c>
      <c r="Q13" s="86">
        <f t="shared" si="13"/>
        <v>0.28861070024171148</v>
      </c>
      <c r="R13" s="86">
        <f t="shared" si="13"/>
        <v>0.25349460418628234</v>
      </c>
      <c r="S13" s="107">
        <f t="shared" si="13"/>
        <v>3.6354382520812883E-2</v>
      </c>
      <c r="T13" s="86">
        <f t="shared" si="13"/>
        <v>0.18252838316358194</v>
      </c>
      <c r="U13" s="86">
        <f t="shared" ref="U13:X13" si="14">+U12/U17*1000</f>
        <v>0.18338529249954152</v>
      </c>
      <c r="V13" s="86">
        <f t="shared" si="14"/>
        <v>0.29486565183738161</v>
      </c>
      <c r="W13" s="86">
        <f t="shared" si="14"/>
        <v>0.29654891203617895</v>
      </c>
      <c r="X13" s="86">
        <f t="shared" si="14"/>
        <v>0.29849632476400134</v>
      </c>
      <c r="Y13" s="86">
        <f t="shared" ref="Y13:Z13" si="15">+Y12/Y17*1000</f>
        <v>0.15041552288196144</v>
      </c>
      <c r="Z13" s="86">
        <f t="shared" si="15"/>
        <v>0.31328320802005011</v>
      </c>
    </row>
    <row r="14" spans="1:26">
      <c r="A14" s="80" t="s">
        <v>14</v>
      </c>
      <c r="B14" s="80" t="s">
        <v>3</v>
      </c>
      <c r="C14" s="100" t="s">
        <v>10</v>
      </c>
      <c r="D14" s="81">
        <v>147</v>
      </c>
      <c r="E14" s="81">
        <v>143</v>
      </c>
      <c r="F14" s="81">
        <v>123</v>
      </c>
      <c r="G14" s="81">
        <v>122</v>
      </c>
      <c r="H14" s="81">
        <v>104</v>
      </c>
      <c r="I14" s="81">
        <v>79</v>
      </c>
      <c r="J14" s="81">
        <v>93</v>
      </c>
      <c r="K14" s="81">
        <v>94</v>
      </c>
      <c r="L14" s="81">
        <v>89</v>
      </c>
      <c r="M14" s="81">
        <v>88</v>
      </c>
      <c r="N14" s="101">
        <v>75</v>
      </c>
      <c r="O14" s="108">
        <f>+O10+O12</f>
        <v>73</v>
      </c>
      <c r="P14" s="108">
        <v>71</v>
      </c>
      <c r="Q14" s="81">
        <v>56</v>
      </c>
      <c r="R14" s="109">
        <f>+R10+R12</f>
        <v>61</v>
      </c>
      <c r="S14" s="109">
        <f t="shared" ref="S14:T14" si="16">+S10+S12</f>
        <v>44</v>
      </c>
      <c r="T14" s="109">
        <f t="shared" si="16"/>
        <v>42</v>
      </c>
      <c r="U14" s="109">
        <f>+U10+U12</f>
        <v>62</v>
      </c>
      <c r="V14" s="109">
        <v>68</v>
      </c>
      <c r="W14" s="109">
        <v>53</v>
      </c>
      <c r="X14" s="104">
        <v>52</v>
      </c>
      <c r="Y14" s="104">
        <v>33</v>
      </c>
      <c r="Z14" s="110">
        <f>Z10+Z12</f>
        <v>54</v>
      </c>
    </row>
    <row r="15" spans="1:26">
      <c r="A15" s="111"/>
      <c r="B15" s="80" t="s">
        <v>4</v>
      </c>
      <c r="C15" s="100" t="s">
        <v>10</v>
      </c>
      <c r="D15" s="97">
        <v>3.336435234571824</v>
      </c>
      <c r="E15" s="97">
        <v>3.1704505143667965</v>
      </c>
      <c r="F15" s="97">
        <v>2.6629140506603162</v>
      </c>
      <c r="G15" s="97">
        <v>2.5849648275277568</v>
      </c>
      <c r="H15" s="102">
        <v>2.2000000000000002</v>
      </c>
      <c r="I15" s="97">
        <f t="shared" ref="I15:R15" si="17">+I14/I18*1000</f>
        <v>2.1491920126231023</v>
      </c>
      <c r="J15" s="97">
        <f t="shared" si="17"/>
        <v>2.5724717857933168</v>
      </c>
      <c r="K15" s="97">
        <f t="shared" si="17"/>
        <v>2.6185302802384536</v>
      </c>
      <c r="L15" s="97">
        <f t="shared" si="17"/>
        <v>2.5019678398740584</v>
      </c>
      <c r="M15" s="97">
        <f t="shared" si="17"/>
        <v>2.4896735132688281</v>
      </c>
      <c r="N15" s="86">
        <f t="shared" si="17"/>
        <v>2.1353529026563791</v>
      </c>
      <c r="O15" s="97">
        <f t="shared" si="17"/>
        <v>2.0872051465332384</v>
      </c>
      <c r="P15" s="97">
        <f t="shared" si="17"/>
        <v>2.0361342127903641</v>
      </c>
      <c r="Q15" s="97">
        <f t="shared" si="17"/>
        <v>1.6113716801427216</v>
      </c>
      <c r="R15" s="98">
        <f t="shared" si="17"/>
        <v>1.7622927139307794</v>
      </c>
      <c r="S15" s="98">
        <f>+S14/S18*1000</f>
        <v>1.2772504281691777</v>
      </c>
      <c r="T15" s="98">
        <f>+T14/T18*1000</f>
        <v>1.2259552234449342</v>
      </c>
      <c r="U15" s="98">
        <f t="shared" ref="U15:X15" si="18">+U14/U18*1000</f>
        <v>1.8205308902983321</v>
      </c>
      <c r="V15" s="98">
        <f t="shared" si="18"/>
        <v>2.008091427221451</v>
      </c>
      <c r="W15" s="98">
        <f t="shared" si="18"/>
        <v>1.5749435397598954</v>
      </c>
      <c r="X15" s="99">
        <f t="shared" si="18"/>
        <v>1.5560010772315149</v>
      </c>
      <c r="Y15" s="99">
        <f t="shared" ref="Y15:Z15" si="19">+Y14/Y18*1000</f>
        <v>0.9953850330286852</v>
      </c>
      <c r="Z15" s="99">
        <f t="shared" si="19"/>
        <v>1.8832391713747645</v>
      </c>
    </row>
    <row r="16" spans="1:26">
      <c r="A16" s="112" t="s">
        <v>15</v>
      </c>
      <c r="B16" s="112"/>
      <c r="C16" s="81">
        <v>10638</v>
      </c>
      <c r="D16" s="113">
        <v>9816</v>
      </c>
      <c r="E16" s="113">
        <v>7408</v>
      </c>
      <c r="F16" s="113">
        <v>7239</v>
      </c>
      <c r="G16" s="113">
        <v>6898</v>
      </c>
      <c r="H16" s="113">
        <v>6777</v>
      </c>
      <c r="I16" s="113">
        <v>6786</v>
      </c>
      <c r="J16" s="113">
        <v>6537</v>
      </c>
      <c r="K16" s="113">
        <v>5836</v>
      </c>
      <c r="L16" s="113">
        <v>6221</v>
      </c>
      <c r="M16" s="113">
        <v>6441</v>
      </c>
      <c r="N16" s="114">
        <v>6378</v>
      </c>
      <c r="O16" s="113">
        <v>7004</v>
      </c>
      <c r="P16" s="113">
        <v>6961</v>
      </c>
      <c r="Q16" s="113">
        <v>6391</v>
      </c>
      <c r="R16" s="115">
        <v>7000</v>
      </c>
      <c r="S16" s="115">
        <v>6942</v>
      </c>
      <c r="T16" s="115">
        <v>6866</v>
      </c>
      <c r="U16" s="115">
        <v>6791</v>
      </c>
      <c r="V16" s="115">
        <v>6732</v>
      </c>
      <c r="W16" s="115">
        <v>6675</v>
      </c>
      <c r="X16" s="115">
        <v>6618</v>
      </c>
      <c r="Y16" s="63">
        <v>6560</v>
      </c>
      <c r="Z16" s="83">
        <v>6497</v>
      </c>
    </row>
    <row r="17" spans="1:26">
      <c r="A17" s="149" t="s">
        <v>16</v>
      </c>
      <c r="B17" s="150"/>
      <c r="C17" s="81">
        <v>35133</v>
      </c>
      <c r="D17" s="40">
        <v>34572</v>
      </c>
      <c r="E17" s="40">
        <v>33779</v>
      </c>
      <c r="F17" s="40">
        <v>32823</v>
      </c>
      <c r="G17" s="40">
        <v>31818</v>
      </c>
      <c r="H17" s="40">
        <v>30844</v>
      </c>
      <c r="I17" s="40">
        <v>30045</v>
      </c>
      <c r="J17" s="40">
        <v>29413</v>
      </c>
      <c r="K17" s="40">
        <v>29033</v>
      </c>
      <c r="L17" s="40">
        <v>28658</v>
      </c>
      <c r="M17" s="40">
        <v>28381</v>
      </c>
      <c r="N17" s="41">
        <v>28138</v>
      </c>
      <c r="O17" s="40">
        <v>27962</v>
      </c>
      <c r="P17" s="40">
        <v>27831</v>
      </c>
      <c r="Q17" s="113">
        <v>27719</v>
      </c>
      <c r="R17" s="115">
        <v>27614</v>
      </c>
      <c r="S17" s="115">
        <v>27507</v>
      </c>
      <c r="T17" s="116">
        <v>27393</v>
      </c>
      <c r="U17" s="116">
        <v>27265</v>
      </c>
      <c r="V17" s="116">
        <v>27131</v>
      </c>
      <c r="W17" s="116">
        <v>26977</v>
      </c>
      <c r="X17" s="116">
        <v>26801</v>
      </c>
      <c r="Y17" s="63">
        <v>26593</v>
      </c>
      <c r="Z17" s="182">
        <v>28728</v>
      </c>
    </row>
    <row r="18" spans="1:26">
      <c r="A18" s="112" t="s">
        <v>17</v>
      </c>
      <c r="B18" s="112"/>
      <c r="C18" s="111"/>
      <c r="D18" s="35">
        <v>43024</v>
      </c>
      <c r="E18" s="35">
        <v>41746</v>
      </c>
      <c r="F18" s="35">
        <v>40292</v>
      </c>
      <c r="G18" s="35">
        <v>38886</v>
      </c>
      <c r="H18" s="35">
        <v>37645</v>
      </c>
      <c r="I18" s="35">
        <v>36758</v>
      </c>
      <c r="J18" s="35">
        <v>36152</v>
      </c>
      <c r="K18" s="35">
        <v>35898</v>
      </c>
      <c r="L18" s="35">
        <v>35572</v>
      </c>
      <c r="M18" s="35">
        <v>35346</v>
      </c>
      <c r="N18" s="35">
        <v>35123</v>
      </c>
      <c r="O18" s="35">
        <v>34975</v>
      </c>
      <c r="P18" s="35">
        <v>34870</v>
      </c>
      <c r="Q18" s="117">
        <v>34753</v>
      </c>
      <c r="R18" s="118">
        <v>34614</v>
      </c>
      <c r="S18" s="118">
        <v>34449</v>
      </c>
      <c r="T18" s="119">
        <v>34259</v>
      </c>
      <c r="U18" s="119">
        <v>34056</v>
      </c>
      <c r="V18" s="119">
        <v>33863</v>
      </c>
      <c r="W18" s="120">
        <v>33652</v>
      </c>
      <c r="X18" s="119">
        <v>33419</v>
      </c>
      <c r="Y18" s="63">
        <v>33153</v>
      </c>
      <c r="Z18" s="182">
        <v>28674</v>
      </c>
    </row>
    <row r="19" spans="1:26">
      <c r="A19" s="112" t="s">
        <v>18</v>
      </c>
      <c r="B19" s="111"/>
      <c r="C19" s="111"/>
      <c r="D19" s="97">
        <f t="shared" ref="D19:U19" si="20">+D14/D16*1000</f>
        <v>14.975550122249388</v>
      </c>
      <c r="E19" s="97">
        <f t="shared" si="20"/>
        <v>19.303455723542115</v>
      </c>
      <c r="F19" s="97">
        <f t="shared" si="20"/>
        <v>16.991297140489017</v>
      </c>
      <c r="G19" s="97">
        <f t="shared" si="20"/>
        <v>17.686285879965208</v>
      </c>
      <c r="H19" s="97">
        <f t="shared" si="20"/>
        <v>15.346023314150804</v>
      </c>
      <c r="I19" s="97">
        <f t="shared" si="20"/>
        <v>11.641615089890951</v>
      </c>
      <c r="J19" s="97">
        <f t="shared" si="20"/>
        <v>14.226709499770536</v>
      </c>
      <c r="K19" s="97">
        <f t="shared" si="20"/>
        <v>16.106922549691568</v>
      </c>
      <c r="L19" s="97">
        <f t="shared" si="20"/>
        <v>14.306381610673526</v>
      </c>
      <c r="M19" s="97">
        <f t="shared" si="20"/>
        <v>13.662474770998292</v>
      </c>
      <c r="N19" s="97">
        <f t="shared" si="20"/>
        <v>11.759172154280339</v>
      </c>
      <c r="O19" s="97">
        <f t="shared" si="20"/>
        <v>10.422615648201027</v>
      </c>
      <c r="P19" s="97">
        <f t="shared" si="20"/>
        <v>10.199683953454963</v>
      </c>
      <c r="Q19" s="97">
        <f t="shared" si="20"/>
        <v>8.762322015334064</v>
      </c>
      <c r="R19" s="98">
        <f t="shared" si="20"/>
        <v>8.7142857142857135</v>
      </c>
      <c r="S19" s="98">
        <f t="shared" si="20"/>
        <v>6.3382310573321812</v>
      </c>
      <c r="T19" s="97">
        <f t="shared" si="20"/>
        <v>6.1170987474512089</v>
      </c>
      <c r="U19" s="97">
        <f t="shared" si="20"/>
        <v>9.1297305256957735</v>
      </c>
      <c r="V19" s="97">
        <f t="shared" ref="V19:X19" si="21">+V14/V16*1000</f>
        <v>10.101010101010102</v>
      </c>
      <c r="W19" s="97">
        <f t="shared" si="21"/>
        <v>7.9400749063670402</v>
      </c>
      <c r="X19" s="97">
        <f t="shared" si="21"/>
        <v>7.8573587186461165</v>
      </c>
      <c r="Y19" s="97">
        <f>+Y14/Y16*1000</f>
        <v>5.0304878048780486</v>
      </c>
      <c r="Z19" s="97">
        <f>+Z14/Z16*1000</f>
        <v>8.3115283977220251</v>
      </c>
    </row>
    <row r="20" spans="1:26" ht="16">
      <c r="A20" s="2" t="s">
        <v>19</v>
      </c>
      <c r="B20" s="2"/>
      <c r="C20" s="3"/>
      <c r="D20" s="3"/>
      <c r="E20" s="3"/>
      <c r="F20" s="3"/>
      <c r="G20" s="3"/>
      <c r="H20" s="3">
        <f>21+72</f>
        <v>93</v>
      </c>
      <c r="I20" s="4"/>
      <c r="J20" s="3"/>
      <c r="K20" s="3"/>
      <c r="L20" s="3"/>
      <c r="M20" s="3"/>
      <c r="N20" s="3"/>
      <c r="O20" s="15"/>
      <c r="P20" s="15"/>
      <c r="T20" s="67" t="s">
        <v>20</v>
      </c>
      <c r="U20" s="68"/>
      <c r="V20" s="68" t="s">
        <v>21</v>
      </c>
      <c r="W20" s="68" t="s">
        <v>20</v>
      </c>
      <c r="X20" s="68" t="s">
        <v>22</v>
      </c>
      <c r="Y20" s="69" t="s">
        <v>23</v>
      </c>
      <c r="Z20" s="37"/>
    </row>
    <row r="21" spans="1:26" ht="57" customHeight="1">
      <c r="T21" s="70">
        <v>42369</v>
      </c>
      <c r="U21" s="68"/>
      <c r="V21" s="70">
        <v>42735</v>
      </c>
      <c r="W21" s="71" t="s">
        <v>24</v>
      </c>
      <c r="X21" s="70"/>
      <c r="Y21" s="70">
        <v>43830</v>
      </c>
      <c r="Z21" s="43">
        <v>44196</v>
      </c>
    </row>
    <row r="22" spans="1:26" ht="42">
      <c r="T22" s="68"/>
      <c r="U22" s="68"/>
      <c r="V22" s="72" t="s">
        <v>25</v>
      </c>
      <c r="W22" s="68"/>
      <c r="X22" s="68"/>
      <c r="Y22" s="68"/>
    </row>
    <row r="23" spans="1:26">
      <c r="S23" s="42"/>
    </row>
    <row r="27" spans="1:26">
      <c r="B27" s="8"/>
      <c r="C27" s="9"/>
      <c r="D27" s="5"/>
      <c r="E27" s="5"/>
      <c r="F27" s="5"/>
      <c r="G27" s="5"/>
      <c r="H27" s="10"/>
      <c r="I27" s="11"/>
      <c r="J27" s="11"/>
      <c r="K27" s="11"/>
      <c r="L27" s="11"/>
      <c r="M27" s="11"/>
      <c r="N27" s="12"/>
    </row>
    <row r="39" spans="3:12">
      <c r="I39" s="6"/>
    </row>
    <row r="40" spans="3:12">
      <c r="I40" s="13"/>
      <c r="J40" s="7"/>
      <c r="K40" s="7"/>
      <c r="L40" s="7"/>
    </row>
    <row r="41" spans="3:12">
      <c r="H41" s="7"/>
      <c r="I41" s="13"/>
      <c r="J41" s="14"/>
      <c r="K41" s="14"/>
      <c r="L41" s="14"/>
    </row>
    <row r="42" spans="3:12">
      <c r="H42" s="7"/>
    </row>
    <row r="43" spans="3:12">
      <c r="H43" s="7"/>
    </row>
    <row r="45" spans="3:12">
      <c r="C45" s="1" t="s">
        <v>26</v>
      </c>
    </row>
    <row r="48" spans="3:12" ht="4.5" customHeight="1"/>
    <row r="49" spans="27:29">
      <c r="AA49" s="39"/>
      <c r="AB49" s="36"/>
      <c r="AC49" s="36"/>
    </row>
  </sheetData>
  <mergeCells count="3">
    <mergeCell ref="A2:Q2"/>
    <mergeCell ref="A4:A6"/>
    <mergeCell ref="A17:B17"/>
  </mergeCells>
  <pageMargins left="0.42" right="0.75" top="1.1299999999999999" bottom="1" header="0" footer="0"/>
  <pageSetup orientation="landscape" horizontalDpi="120" verticalDpi="14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Q29"/>
  <sheetViews>
    <sheetView tabSelected="1" workbookViewId="0">
      <selection activeCell="H13" sqref="H13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4.6640625" style="16" bestFit="1" customWidth="1"/>
    <col min="10" max="10" width="32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17" ht="33" customHeight="1">
      <c r="B1" s="33" t="s">
        <v>27</v>
      </c>
    </row>
    <row r="2" spans="2:17" ht="13.5" customHeight="1">
      <c r="B2" s="33"/>
      <c r="J2" s="46"/>
      <c r="K2" s="46"/>
      <c r="L2" s="46"/>
      <c r="M2" s="46"/>
      <c r="N2" s="46"/>
      <c r="O2" s="46"/>
      <c r="P2" s="46"/>
    </row>
    <row r="3" spans="2:17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  <c r="J3" s="47"/>
      <c r="K3" s="48"/>
      <c r="L3" s="48"/>
      <c r="M3" s="48"/>
      <c r="N3" s="48"/>
      <c r="O3" s="48"/>
      <c r="P3" s="48"/>
    </row>
    <row r="4" spans="2:17" ht="24">
      <c r="B4" s="123" t="s">
        <v>34</v>
      </c>
      <c r="C4" s="124">
        <v>12</v>
      </c>
      <c r="D4" s="124">
        <v>4</v>
      </c>
      <c r="E4" s="124">
        <v>11</v>
      </c>
      <c r="F4" s="125">
        <v>3</v>
      </c>
      <c r="G4" s="126">
        <v>39</v>
      </c>
      <c r="H4" s="127">
        <f t="shared" ref="H4:H9" si="0">SUM(C4:G4)</f>
        <v>69</v>
      </c>
      <c r="J4" s="61"/>
      <c r="K4" s="45"/>
      <c r="L4" s="45"/>
      <c r="M4" s="45"/>
      <c r="N4" s="45"/>
      <c r="O4" s="45"/>
      <c r="P4" s="45"/>
      <c r="Q4" s="44"/>
    </row>
    <row r="5" spans="2:17" ht="24">
      <c r="B5" s="123" t="s">
        <v>35</v>
      </c>
      <c r="C5" s="124">
        <v>5</v>
      </c>
      <c r="D5" s="124">
        <v>0</v>
      </c>
      <c r="E5" s="124">
        <v>3</v>
      </c>
      <c r="F5" s="125">
        <v>0</v>
      </c>
      <c r="G5" s="126">
        <v>54</v>
      </c>
      <c r="H5" s="127">
        <f t="shared" si="0"/>
        <v>62</v>
      </c>
      <c r="J5" s="49"/>
      <c r="K5" s="45"/>
      <c r="L5" s="45"/>
      <c r="M5" s="45"/>
      <c r="N5" s="45"/>
      <c r="O5" s="45"/>
      <c r="P5" s="45"/>
    </row>
    <row r="6" spans="2:17" ht="24">
      <c r="B6" s="123" t="s">
        <v>36</v>
      </c>
      <c r="C6" s="128">
        <v>2</v>
      </c>
      <c r="D6" s="129">
        <v>1</v>
      </c>
      <c r="E6" s="130">
        <v>5</v>
      </c>
      <c r="F6" s="125">
        <v>1</v>
      </c>
      <c r="G6" s="126">
        <v>576</v>
      </c>
      <c r="H6" s="127">
        <f t="shared" si="0"/>
        <v>585</v>
      </c>
      <c r="J6" s="64"/>
      <c r="K6" s="45"/>
      <c r="L6" s="45"/>
      <c r="M6" s="45"/>
      <c r="N6" s="45"/>
      <c r="O6" s="45"/>
      <c r="P6" s="45"/>
    </row>
    <row r="7" spans="2:17" ht="24">
      <c r="B7" s="123" t="s">
        <v>37</v>
      </c>
      <c r="C7" s="128">
        <v>3</v>
      </c>
      <c r="D7" s="129">
        <v>1</v>
      </c>
      <c r="E7" s="130">
        <v>7</v>
      </c>
      <c r="F7" s="125">
        <v>1</v>
      </c>
      <c r="G7" s="126">
        <v>5408</v>
      </c>
      <c r="H7" s="127">
        <f t="shared" si="0"/>
        <v>5420</v>
      </c>
      <c r="J7" s="49"/>
      <c r="K7" s="45"/>
      <c r="L7" s="45"/>
      <c r="M7" s="45"/>
      <c r="N7" s="45"/>
      <c r="O7" s="45"/>
      <c r="P7" s="45"/>
    </row>
    <row r="8" spans="2:17" ht="24">
      <c r="B8" s="123" t="s">
        <v>38</v>
      </c>
      <c r="C8" s="128">
        <v>1</v>
      </c>
      <c r="D8" s="129">
        <v>0</v>
      </c>
      <c r="E8" s="130">
        <v>0</v>
      </c>
      <c r="F8" s="125">
        <v>0</v>
      </c>
      <c r="G8" s="126">
        <v>215</v>
      </c>
      <c r="H8" s="127">
        <f t="shared" si="0"/>
        <v>216</v>
      </c>
      <c r="J8" s="49"/>
      <c r="K8" s="45"/>
      <c r="L8" s="45"/>
      <c r="M8" s="45"/>
      <c r="N8" s="45"/>
      <c r="O8" s="45"/>
      <c r="P8" s="45"/>
    </row>
    <row r="9" spans="2:17" ht="24">
      <c r="B9" s="121" t="s">
        <v>39</v>
      </c>
      <c r="C9" s="127">
        <f>SUM(C4:C8)</f>
        <v>23</v>
      </c>
      <c r="D9" s="127">
        <f>SUM(D4:D8)</f>
        <v>6</v>
      </c>
      <c r="E9" s="127">
        <f>SUM(E4:E8)</f>
        <v>26</v>
      </c>
      <c r="F9" s="127">
        <f>SUM(F4:F8)</f>
        <v>5</v>
      </c>
      <c r="G9" s="127">
        <f>SUM(G4:G8)</f>
        <v>6292</v>
      </c>
      <c r="H9" s="127">
        <f t="shared" si="0"/>
        <v>6352</v>
      </c>
      <c r="J9" s="47"/>
      <c r="K9" s="45"/>
      <c r="L9" s="45"/>
      <c r="M9" s="45"/>
      <c r="N9" s="45"/>
      <c r="O9" s="45"/>
      <c r="P9" s="45"/>
    </row>
    <row r="10" spans="2:17" s="29" customFormat="1" ht="24">
      <c r="B10" s="32"/>
      <c r="C10" s="31"/>
      <c r="D10" s="31"/>
      <c r="E10" s="31"/>
      <c r="F10" s="31"/>
      <c r="G10" s="31"/>
      <c r="H10" s="30"/>
      <c r="I10" s="65" t="s">
        <v>82</v>
      </c>
      <c r="J10" s="47"/>
      <c r="K10" s="45"/>
      <c r="L10" s="45"/>
      <c r="M10" s="45"/>
      <c r="N10" s="45"/>
      <c r="O10" s="45"/>
      <c r="P10" s="46"/>
    </row>
    <row r="11" spans="2:17" ht="24">
      <c r="B11" s="131">
        <f>+C4+D4+E4+C5+D5+E5</f>
        <v>35</v>
      </c>
      <c r="C11" s="132">
        <f>+C6+C7+C8</f>
        <v>6</v>
      </c>
      <c r="D11" s="132">
        <f>+D6+D7+D8</f>
        <v>2</v>
      </c>
      <c r="E11" s="132">
        <f>+E6+E7+E8</f>
        <v>12</v>
      </c>
      <c r="F11" s="132">
        <f>+F4+F5+F6+F7+F8</f>
        <v>5</v>
      </c>
      <c r="I11" s="66">
        <v>44173</v>
      </c>
      <c r="J11" s="62"/>
      <c r="K11" s="45"/>
      <c r="L11" s="45"/>
      <c r="M11" s="45"/>
      <c r="N11" s="45"/>
      <c r="O11" s="46"/>
      <c r="P11" s="46"/>
    </row>
    <row r="12" spans="2:17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  <c r="J12" s="51"/>
      <c r="K12" s="50"/>
      <c r="L12" s="50"/>
      <c r="M12" s="50"/>
      <c r="N12" s="50"/>
      <c r="O12" s="46"/>
      <c r="P12" s="46"/>
    </row>
    <row r="13" spans="2:17">
      <c r="J13" s="46"/>
      <c r="K13" s="46"/>
      <c r="L13" s="46"/>
      <c r="M13" s="46"/>
      <c r="N13" s="46"/>
      <c r="O13" s="46"/>
      <c r="P13" s="46"/>
    </row>
    <row r="15" spans="2:17">
      <c r="B15" s="28" t="s">
        <v>45</v>
      </c>
      <c r="C15" s="28" t="s">
        <v>46</v>
      </c>
      <c r="D15" s="28" t="s">
        <v>47</v>
      </c>
      <c r="E15" s="28" t="s">
        <v>48</v>
      </c>
      <c r="I15" s="54"/>
    </row>
    <row r="16" spans="2:17" ht="28">
      <c r="B16" s="27" t="s">
        <v>49</v>
      </c>
      <c r="C16" s="154">
        <f>B11</f>
        <v>35</v>
      </c>
      <c r="D16" s="157">
        <f>+C16/C29*100</f>
        <v>58.333333333333336</v>
      </c>
      <c r="E16" s="25" t="s">
        <v>50</v>
      </c>
    </row>
    <row r="17" spans="2:5" ht="28">
      <c r="B17" s="26"/>
      <c r="C17" s="156"/>
      <c r="D17" s="159"/>
      <c r="E17" s="25" t="s">
        <v>51</v>
      </c>
    </row>
    <row r="18" spans="2:5">
      <c r="B18" s="24" t="s">
        <v>52</v>
      </c>
      <c r="C18" s="154">
        <f>C11</f>
        <v>6</v>
      </c>
      <c r="D18" s="157">
        <f>+C18/C29*100</f>
        <v>10</v>
      </c>
      <c r="E18" s="21" t="s">
        <v>53</v>
      </c>
    </row>
    <row r="19" spans="2:5" ht="28">
      <c r="B19" s="23"/>
      <c r="C19" s="155"/>
      <c r="D19" s="158"/>
      <c r="E19" s="21" t="s">
        <v>54</v>
      </c>
    </row>
    <row r="20" spans="2:5" ht="28">
      <c r="B20" s="22"/>
      <c r="C20" s="156"/>
      <c r="D20" s="159"/>
      <c r="E20" s="21" t="s">
        <v>55</v>
      </c>
    </row>
    <row r="21" spans="2:5" ht="28">
      <c r="B21" s="20" t="s">
        <v>56</v>
      </c>
      <c r="C21" s="154">
        <f>D11</f>
        <v>2</v>
      </c>
      <c r="D21" s="157">
        <f>+C21/C29*100</f>
        <v>3.3333333333333335</v>
      </c>
      <c r="E21" s="18" t="s">
        <v>57</v>
      </c>
    </row>
    <row r="22" spans="2:5" ht="28">
      <c r="B22" s="19"/>
      <c r="C22" s="156"/>
      <c r="D22" s="159"/>
      <c r="E22" s="18" t="s">
        <v>58</v>
      </c>
    </row>
    <row r="23" spans="2:5">
      <c r="B23" s="73" t="s">
        <v>59</v>
      </c>
      <c r="C23" s="154">
        <f>E11</f>
        <v>12</v>
      </c>
      <c r="D23" s="157">
        <f>+C23/$C$29*100</f>
        <v>20</v>
      </c>
      <c r="E23" s="17" t="s">
        <v>60</v>
      </c>
    </row>
    <row r="24" spans="2:5" ht="28">
      <c r="B24" s="74" t="s">
        <v>59</v>
      </c>
      <c r="C24" s="155"/>
      <c r="D24" s="158"/>
      <c r="E24" s="17" t="s">
        <v>61</v>
      </c>
    </row>
    <row r="25" spans="2:5">
      <c r="B25" s="75"/>
      <c r="C25" s="156"/>
      <c r="D25" s="159"/>
      <c r="E25" s="17" t="s">
        <v>62</v>
      </c>
    </row>
    <row r="26" spans="2:5">
      <c r="B26" s="151" t="s">
        <v>59</v>
      </c>
      <c r="C26" s="154">
        <f>F11</f>
        <v>5</v>
      </c>
      <c r="D26" s="157">
        <f>+C26/$C$29*100</f>
        <v>8.3333333333333321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60</v>
      </c>
    </row>
  </sheetData>
  <mergeCells count="11">
    <mergeCell ref="C23:C25"/>
    <mergeCell ref="D23:D25"/>
    <mergeCell ref="B26:B28"/>
    <mergeCell ref="C26:C28"/>
    <mergeCell ref="D26:D28"/>
    <mergeCell ref="C16:C17"/>
    <mergeCell ref="D16:D17"/>
    <mergeCell ref="C18:C20"/>
    <mergeCell ref="D18:D20"/>
    <mergeCell ref="C21:C22"/>
    <mergeCell ref="D21:D22"/>
  </mergeCells>
  <pageMargins left="0.7" right="0.7" top="0.75" bottom="0.75" header="0.3" footer="0.3"/>
  <pageSetup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5:C9"/>
  <sheetViews>
    <sheetView workbookViewId="0">
      <selection activeCell="E26" sqref="E26"/>
    </sheetView>
  </sheetViews>
  <sheetFormatPr baseColWidth="10" defaultColWidth="11.5" defaultRowHeight="13"/>
  <cols>
    <col min="1" max="1" width="37.83203125" bestFit="1" customWidth="1"/>
    <col min="2" max="2" width="7" customWidth="1"/>
    <col min="3" max="3" width="6.1640625" customWidth="1"/>
  </cols>
  <sheetData>
    <row r="5" spans="1:3">
      <c r="A5" s="143"/>
      <c r="B5" s="141">
        <v>2012</v>
      </c>
      <c r="C5" s="141">
        <v>2013</v>
      </c>
    </row>
    <row r="6" spans="1:3">
      <c r="A6" s="144" t="s">
        <v>83</v>
      </c>
      <c r="B6" s="140">
        <v>9</v>
      </c>
      <c r="C6" s="140">
        <v>2</v>
      </c>
    </row>
    <row r="7" spans="1:3">
      <c r="A7" s="138" t="s">
        <v>84</v>
      </c>
      <c r="B7" s="145">
        <v>1.2857142857142856</v>
      </c>
      <c r="C7" s="145">
        <v>0.28810141169691733</v>
      </c>
    </row>
    <row r="8" spans="1:3">
      <c r="A8" s="144" t="s">
        <v>85</v>
      </c>
      <c r="B8" s="140">
        <v>6</v>
      </c>
      <c r="C8" s="140">
        <v>1</v>
      </c>
    </row>
    <row r="9" spans="1:3">
      <c r="A9" s="138" t="s">
        <v>84</v>
      </c>
      <c r="B9" s="145">
        <v>0.8571428571428571</v>
      </c>
      <c r="C9" s="145">
        <v>0.14405070584845867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Q29"/>
  <sheetViews>
    <sheetView workbookViewId="0">
      <selection activeCell="H7" sqref="H7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4.6640625" style="16" bestFit="1" customWidth="1"/>
    <col min="10" max="10" width="16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17" ht="33" customHeight="1">
      <c r="B1" s="33" t="s">
        <v>27</v>
      </c>
    </row>
    <row r="2" spans="2:17" ht="13.5" customHeight="1">
      <c r="B2" s="33"/>
      <c r="J2" s="46"/>
      <c r="K2" s="46"/>
      <c r="L2" s="46"/>
      <c r="M2" s="46"/>
      <c r="N2" s="46"/>
      <c r="O2" s="46"/>
      <c r="P2" s="46"/>
    </row>
    <row r="3" spans="2:17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  <c r="J3" s="47"/>
      <c r="K3" s="48"/>
      <c r="L3" s="48"/>
      <c r="M3" s="48"/>
      <c r="N3" s="48"/>
      <c r="O3" s="48"/>
      <c r="P3" s="48"/>
    </row>
    <row r="4" spans="2:17" ht="24">
      <c r="B4" s="123" t="s">
        <v>34</v>
      </c>
      <c r="C4" s="124">
        <v>11</v>
      </c>
      <c r="D4" s="124">
        <v>6</v>
      </c>
      <c r="E4" s="124">
        <v>7</v>
      </c>
      <c r="F4" s="125">
        <v>1</v>
      </c>
      <c r="G4" s="126">
        <v>16</v>
      </c>
      <c r="H4" s="127">
        <f t="shared" ref="H4:H9" si="0">SUM(C4:G4)</f>
        <v>41</v>
      </c>
      <c r="J4" s="49"/>
      <c r="K4" s="45"/>
      <c r="L4" s="45"/>
      <c r="M4" s="45"/>
      <c r="N4" s="45"/>
      <c r="O4" s="45"/>
      <c r="P4" s="45"/>
      <c r="Q4" s="44"/>
    </row>
    <row r="5" spans="2:17" ht="24">
      <c r="B5" s="123" t="s">
        <v>35</v>
      </c>
      <c r="C5" s="124">
        <v>3</v>
      </c>
      <c r="D5" s="124">
        <v>2</v>
      </c>
      <c r="E5" s="124">
        <v>2</v>
      </c>
      <c r="F5" s="125">
        <v>1</v>
      </c>
      <c r="G5" s="126">
        <v>32</v>
      </c>
      <c r="H5" s="127">
        <f t="shared" si="0"/>
        <v>40</v>
      </c>
      <c r="J5" s="49"/>
      <c r="K5" s="45"/>
      <c r="L5" s="45"/>
      <c r="M5" s="45"/>
      <c r="N5" s="45"/>
      <c r="O5" s="45"/>
      <c r="P5" s="45"/>
    </row>
    <row r="6" spans="2:17" ht="24">
      <c r="B6" s="123" t="s">
        <v>36</v>
      </c>
      <c r="C6" s="128">
        <v>8</v>
      </c>
      <c r="D6" s="129">
        <v>1</v>
      </c>
      <c r="E6" s="130">
        <v>4</v>
      </c>
      <c r="F6" s="125">
        <v>0</v>
      </c>
      <c r="G6" s="126">
        <v>333</v>
      </c>
      <c r="H6" s="127">
        <f t="shared" si="0"/>
        <v>346</v>
      </c>
      <c r="J6" s="49"/>
      <c r="K6" s="45"/>
      <c r="L6" s="45"/>
      <c r="M6" s="45"/>
      <c r="N6" s="45"/>
      <c r="O6" s="45"/>
      <c r="P6" s="45"/>
    </row>
    <row r="7" spans="2:17" ht="24">
      <c r="B7" s="123" t="s">
        <v>37</v>
      </c>
      <c r="C7" s="128">
        <v>5</v>
      </c>
      <c r="D7" s="129">
        <v>2</v>
      </c>
      <c r="E7" s="130">
        <v>4</v>
      </c>
      <c r="F7" s="125">
        <v>0</v>
      </c>
      <c r="G7" s="126">
        <v>4031</v>
      </c>
      <c r="H7" s="127">
        <f t="shared" si="0"/>
        <v>4042</v>
      </c>
      <c r="J7" s="49"/>
      <c r="K7" s="45"/>
      <c r="L7" s="45"/>
      <c r="M7" s="45"/>
      <c r="N7" s="45"/>
      <c r="O7" s="45"/>
      <c r="P7" s="45"/>
    </row>
    <row r="8" spans="2:17" ht="24">
      <c r="B8" s="123" t="s">
        <v>38</v>
      </c>
      <c r="C8" s="128">
        <v>0</v>
      </c>
      <c r="D8" s="129">
        <v>0</v>
      </c>
      <c r="E8" s="130">
        <v>0</v>
      </c>
      <c r="F8" s="125">
        <v>0</v>
      </c>
      <c r="G8" s="126">
        <v>133</v>
      </c>
      <c r="H8" s="127">
        <f t="shared" si="0"/>
        <v>133</v>
      </c>
      <c r="J8" s="49"/>
      <c r="K8" s="45"/>
      <c r="L8" s="45"/>
      <c r="M8" s="45"/>
      <c r="N8" s="45"/>
      <c r="O8" s="45"/>
      <c r="P8" s="45"/>
    </row>
    <row r="9" spans="2:17" ht="24">
      <c r="B9" s="121" t="s">
        <v>39</v>
      </c>
      <c r="C9" s="127">
        <f>SUM(C4:C8)</f>
        <v>27</v>
      </c>
      <c r="D9" s="127">
        <f>SUM(D4:D8)</f>
        <v>11</v>
      </c>
      <c r="E9" s="127">
        <f>SUM(E4:E8)</f>
        <v>17</v>
      </c>
      <c r="F9" s="127">
        <f>SUM(F4:F8)</f>
        <v>2</v>
      </c>
      <c r="G9" s="127">
        <f>SUM(G4:G8)</f>
        <v>4545</v>
      </c>
      <c r="H9" s="127">
        <f t="shared" si="0"/>
        <v>4602</v>
      </c>
      <c r="J9" s="47"/>
      <c r="K9" s="45"/>
      <c r="L9" s="45"/>
      <c r="M9" s="45"/>
      <c r="N9" s="45"/>
      <c r="O9" s="45"/>
      <c r="P9" s="45"/>
    </row>
    <row r="10" spans="2:17" s="29" customFormat="1" ht="24">
      <c r="B10" s="32"/>
      <c r="C10" s="31"/>
      <c r="D10" s="31"/>
      <c r="E10" s="31"/>
      <c r="F10" s="31"/>
      <c r="G10" s="31"/>
      <c r="H10" s="30"/>
      <c r="J10" s="47"/>
      <c r="K10" s="45"/>
      <c r="L10" s="45"/>
      <c r="M10" s="45"/>
      <c r="N10" s="45"/>
      <c r="O10" s="45"/>
      <c r="P10" s="46"/>
    </row>
    <row r="11" spans="2:17" ht="24">
      <c r="B11" s="131">
        <f>+C4+D4+E4+C5+D5+E5</f>
        <v>31</v>
      </c>
      <c r="C11" s="132">
        <f>+C6+C7+C8</f>
        <v>13</v>
      </c>
      <c r="D11" s="132">
        <f>+D6+D7+D8</f>
        <v>3</v>
      </c>
      <c r="E11" s="132">
        <f>+E6+E7+E8</f>
        <v>8</v>
      </c>
      <c r="F11" s="132">
        <f>+F4+F5+F6+F7+F8</f>
        <v>2</v>
      </c>
      <c r="J11" s="53"/>
      <c r="K11" s="45"/>
      <c r="L11" s="45"/>
      <c r="M11" s="45"/>
      <c r="N11" s="45"/>
      <c r="O11" s="46"/>
      <c r="P11" s="46"/>
    </row>
    <row r="12" spans="2:17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  <c r="J12" s="51"/>
      <c r="K12" s="50"/>
      <c r="L12" s="50"/>
      <c r="M12" s="50"/>
      <c r="N12" s="50"/>
      <c r="O12" s="46"/>
      <c r="P12" s="46"/>
    </row>
    <row r="13" spans="2:17">
      <c r="J13" s="46"/>
      <c r="K13" s="46"/>
      <c r="L13" s="46"/>
      <c r="M13" s="46"/>
      <c r="N13" s="46"/>
      <c r="O13" s="46"/>
      <c r="P13" s="46"/>
    </row>
    <row r="15" spans="2:17">
      <c r="B15" s="28" t="s">
        <v>45</v>
      </c>
      <c r="C15" s="28" t="s">
        <v>46</v>
      </c>
      <c r="D15" s="28" t="s">
        <v>47</v>
      </c>
      <c r="E15" s="28" t="s">
        <v>48</v>
      </c>
      <c r="I15" s="54">
        <v>43069</v>
      </c>
    </row>
    <row r="16" spans="2:17" ht="28">
      <c r="B16" s="27" t="s">
        <v>49</v>
      </c>
      <c r="C16" s="154">
        <f>B11</f>
        <v>31</v>
      </c>
      <c r="D16" s="157">
        <f>+C16/C29*100</f>
        <v>54.385964912280706</v>
      </c>
      <c r="E16" s="25" t="s">
        <v>50</v>
      </c>
    </row>
    <row r="17" spans="2:5" ht="28">
      <c r="B17" s="26"/>
      <c r="C17" s="156"/>
      <c r="D17" s="159"/>
      <c r="E17" s="25" t="s">
        <v>51</v>
      </c>
    </row>
    <row r="18" spans="2:5">
      <c r="B18" s="24" t="s">
        <v>52</v>
      </c>
      <c r="C18" s="154">
        <f>C11</f>
        <v>13</v>
      </c>
      <c r="D18" s="157">
        <f>+C18/C29*100</f>
        <v>22.807017543859647</v>
      </c>
      <c r="E18" s="21" t="s">
        <v>53</v>
      </c>
    </row>
    <row r="19" spans="2:5" ht="28">
      <c r="B19" s="23"/>
      <c r="C19" s="155"/>
      <c r="D19" s="158"/>
      <c r="E19" s="21" t="s">
        <v>54</v>
      </c>
    </row>
    <row r="20" spans="2:5">
      <c r="B20" s="22"/>
      <c r="C20" s="156"/>
      <c r="D20" s="159"/>
      <c r="E20" s="21" t="s">
        <v>55</v>
      </c>
    </row>
    <row r="21" spans="2:5" ht="28">
      <c r="B21" s="20" t="s">
        <v>56</v>
      </c>
      <c r="C21" s="154">
        <f>D11</f>
        <v>3</v>
      </c>
      <c r="D21" s="157">
        <f>+C21/C29*100</f>
        <v>5.2631578947368416</v>
      </c>
      <c r="E21" s="18" t="s">
        <v>57</v>
      </c>
    </row>
    <row r="22" spans="2:5" ht="28">
      <c r="B22" s="19"/>
      <c r="C22" s="156"/>
      <c r="D22" s="159"/>
      <c r="E22" s="18" t="s">
        <v>58</v>
      </c>
    </row>
    <row r="23" spans="2:5">
      <c r="B23" s="73" t="s">
        <v>59</v>
      </c>
      <c r="C23" s="154">
        <f>E11</f>
        <v>8</v>
      </c>
      <c r="D23" s="157">
        <f>+C23/$C$29*100</f>
        <v>14.035087719298245</v>
      </c>
      <c r="E23" s="17" t="s">
        <v>60</v>
      </c>
    </row>
    <row r="24" spans="2:5" ht="28">
      <c r="B24" s="74" t="s">
        <v>59</v>
      </c>
      <c r="C24" s="155"/>
      <c r="D24" s="158"/>
      <c r="E24" s="17" t="s">
        <v>61</v>
      </c>
    </row>
    <row r="25" spans="2:5">
      <c r="B25" s="75"/>
      <c r="C25" s="156"/>
      <c r="D25" s="159"/>
      <c r="E25" s="17" t="s">
        <v>62</v>
      </c>
    </row>
    <row r="26" spans="2:5">
      <c r="B26" s="151" t="s">
        <v>59</v>
      </c>
      <c r="C26" s="154">
        <f>F11</f>
        <v>2</v>
      </c>
      <c r="D26" s="157">
        <f>+C26/$C$29*100</f>
        <v>3.5087719298245612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57</v>
      </c>
    </row>
  </sheetData>
  <mergeCells count="11">
    <mergeCell ref="C16:C17"/>
    <mergeCell ref="D16:D17"/>
    <mergeCell ref="C18:C20"/>
    <mergeCell ref="D18:D20"/>
    <mergeCell ref="C21:C22"/>
    <mergeCell ref="D21:D22"/>
    <mergeCell ref="C23:C25"/>
    <mergeCell ref="D23:D25"/>
    <mergeCell ref="B26:B28"/>
    <mergeCell ref="C26:C28"/>
    <mergeCell ref="D26:D28"/>
  </mergeCells>
  <pageMargins left="0.7" right="0.7" top="0.75" bottom="0.75" header="0.3" footer="0.3"/>
  <pageSetup orientation="portrait" horizontalDpi="1200" verticalDpi="12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Q29"/>
  <sheetViews>
    <sheetView workbookViewId="0">
      <selection activeCell="J7" sqref="J7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4.6640625" style="16" bestFit="1" customWidth="1"/>
    <col min="10" max="10" width="32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17" ht="33" customHeight="1">
      <c r="B1" s="33" t="s">
        <v>27</v>
      </c>
    </row>
    <row r="2" spans="2:17" ht="13.5" customHeight="1">
      <c r="B2" s="33"/>
      <c r="J2" s="46"/>
      <c r="K2" s="46"/>
      <c r="L2" s="46"/>
      <c r="M2" s="46"/>
      <c r="N2" s="46"/>
      <c r="O2" s="46"/>
      <c r="P2" s="46"/>
    </row>
    <row r="3" spans="2:17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  <c r="J3" s="47"/>
      <c r="K3" s="48"/>
      <c r="L3" s="48"/>
      <c r="M3" s="48"/>
      <c r="N3" s="48"/>
      <c r="O3" s="48"/>
      <c r="P3" s="48"/>
    </row>
    <row r="4" spans="2:17" ht="24">
      <c r="B4" s="123" t="s">
        <v>34</v>
      </c>
      <c r="C4" s="124">
        <v>9</v>
      </c>
      <c r="D4" s="124">
        <v>1</v>
      </c>
      <c r="E4" s="124">
        <v>5</v>
      </c>
      <c r="F4" s="125">
        <v>1</v>
      </c>
      <c r="G4" s="126">
        <v>14</v>
      </c>
      <c r="H4" s="127">
        <f t="shared" ref="H4:H9" si="0">SUM(C4:G4)</f>
        <v>30</v>
      </c>
      <c r="J4" s="61" t="s">
        <v>86</v>
      </c>
      <c r="K4" s="45"/>
      <c r="L4" s="45"/>
      <c r="M4" s="45"/>
      <c r="N4" s="45"/>
      <c r="O4" s="45"/>
      <c r="P4" s="45"/>
      <c r="Q4" s="44"/>
    </row>
    <row r="5" spans="2:17" ht="24">
      <c r="B5" s="123" t="s">
        <v>35</v>
      </c>
      <c r="C5" s="124">
        <v>2</v>
      </c>
      <c r="D5" s="124">
        <v>0</v>
      </c>
      <c r="E5" s="124">
        <v>4</v>
      </c>
      <c r="F5" s="125">
        <v>0</v>
      </c>
      <c r="G5" s="126">
        <v>30</v>
      </c>
      <c r="H5" s="127">
        <f t="shared" si="0"/>
        <v>36</v>
      </c>
      <c r="J5" s="49"/>
      <c r="K5" s="45"/>
      <c r="L5" s="45"/>
      <c r="M5" s="45"/>
      <c r="N5" s="45"/>
      <c r="O5" s="45"/>
      <c r="P5" s="45"/>
    </row>
    <row r="6" spans="2:17" ht="24">
      <c r="B6" s="123" t="s">
        <v>36</v>
      </c>
      <c r="C6" s="128">
        <v>7</v>
      </c>
      <c r="D6" s="129">
        <v>2</v>
      </c>
      <c r="E6" s="130">
        <v>2</v>
      </c>
      <c r="F6" s="125">
        <v>1</v>
      </c>
      <c r="G6" s="126">
        <v>318</v>
      </c>
      <c r="H6" s="127">
        <f t="shared" si="0"/>
        <v>330</v>
      </c>
      <c r="J6" s="49"/>
      <c r="K6" s="45"/>
      <c r="L6" s="45"/>
      <c r="M6" s="45"/>
      <c r="N6" s="45"/>
      <c r="O6" s="45"/>
      <c r="P6" s="45"/>
    </row>
    <row r="7" spans="2:17" ht="24">
      <c r="B7" s="123" t="s">
        <v>37</v>
      </c>
      <c r="C7" s="128">
        <v>4</v>
      </c>
      <c r="D7" s="129">
        <v>1</v>
      </c>
      <c r="E7" s="130">
        <v>5</v>
      </c>
      <c r="F7" s="125">
        <v>0</v>
      </c>
      <c r="G7" s="126">
        <v>3873</v>
      </c>
      <c r="H7" s="127">
        <f t="shared" si="0"/>
        <v>3883</v>
      </c>
      <c r="J7" s="49"/>
      <c r="K7" s="45"/>
      <c r="L7" s="45"/>
      <c r="M7" s="45"/>
      <c r="N7" s="45"/>
      <c r="O7" s="45"/>
      <c r="P7" s="45"/>
    </row>
    <row r="8" spans="2:17" ht="24">
      <c r="B8" s="123" t="s">
        <v>38</v>
      </c>
      <c r="C8" s="128">
        <v>0</v>
      </c>
      <c r="D8" s="129">
        <v>0</v>
      </c>
      <c r="E8" s="130">
        <v>0</v>
      </c>
      <c r="F8" s="125">
        <v>0</v>
      </c>
      <c r="G8" s="126">
        <v>128</v>
      </c>
      <c r="H8" s="127">
        <f t="shared" si="0"/>
        <v>128</v>
      </c>
      <c r="J8" s="49"/>
      <c r="K8" s="45"/>
      <c r="L8" s="45"/>
      <c r="M8" s="45"/>
      <c r="N8" s="45"/>
      <c r="O8" s="45"/>
      <c r="P8" s="45"/>
    </row>
    <row r="9" spans="2:17" ht="24">
      <c r="B9" s="121" t="s">
        <v>39</v>
      </c>
      <c r="C9" s="127">
        <f>SUM(C4:C8)</f>
        <v>22</v>
      </c>
      <c r="D9" s="127">
        <f>SUM(D4:D8)</f>
        <v>4</v>
      </c>
      <c r="E9" s="127">
        <f>SUM(E4:E8)</f>
        <v>16</v>
      </c>
      <c r="F9" s="127">
        <f>SUM(F4:F8)</f>
        <v>2</v>
      </c>
      <c r="G9" s="127">
        <f>SUM(G4:G8)</f>
        <v>4363</v>
      </c>
      <c r="H9" s="127">
        <f t="shared" si="0"/>
        <v>4407</v>
      </c>
      <c r="J9" s="47"/>
      <c r="K9" s="45"/>
      <c r="L9" s="45"/>
      <c r="M9" s="45"/>
      <c r="N9" s="45"/>
      <c r="O9" s="45"/>
      <c r="P9" s="45"/>
    </row>
    <row r="10" spans="2:17" s="29" customFormat="1" ht="24">
      <c r="B10" s="32"/>
      <c r="C10" s="31"/>
      <c r="D10" s="31"/>
      <c r="E10" s="31"/>
      <c r="F10" s="31"/>
      <c r="G10" s="31"/>
      <c r="H10" s="30"/>
      <c r="J10" s="47"/>
      <c r="K10" s="45"/>
      <c r="L10" s="45"/>
      <c r="M10" s="45"/>
      <c r="N10" s="45"/>
      <c r="O10" s="45"/>
      <c r="P10" s="46"/>
    </row>
    <row r="11" spans="2:17" ht="24">
      <c r="B11" s="131">
        <f>+C4+D4+E4+C5+D5+E5</f>
        <v>21</v>
      </c>
      <c r="C11" s="132">
        <f>+C6+C7+C8</f>
        <v>11</v>
      </c>
      <c r="D11" s="132">
        <f>+D6+D7+D8</f>
        <v>3</v>
      </c>
      <c r="E11" s="132">
        <f>+E6+E7+E8</f>
        <v>7</v>
      </c>
      <c r="F11" s="132">
        <f>+F4+F5+F6+F7+F8</f>
        <v>2</v>
      </c>
      <c r="J11" s="62" t="s">
        <v>87</v>
      </c>
      <c r="K11" s="45"/>
      <c r="L11" s="45"/>
      <c r="M11" s="45"/>
      <c r="N11" s="45"/>
      <c r="O11" s="46"/>
      <c r="P11" s="46"/>
    </row>
    <row r="12" spans="2:17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  <c r="J12" s="51"/>
      <c r="K12" s="50"/>
      <c r="L12" s="50"/>
      <c r="M12" s="50"/>
      <c r="N12" s="50"/>
      <c r="O12" s="46"/>
      <c r="P12" s="46"/>
    </row>
    <row r="13" spans="2:17">
      <c r="J13" s="46"/>
      <c r="K13" s="46"/>
      <c r="L13" s="46"/>
      <c r="M13" s="46"/>
      <c r="N13" s="46"/>
      <c r="O13" s="46"/>
      <c r="P13" s="46"/>
    </row>
    <row r="15" spans="2:17">
      <c r="B15" s="28" t="s">
        <v>45</v>
      </c>
      <c r="C15" s="28" t="s">
        <v>46</v>
      </c>
      <c r="D15" s="28" t="s">
        <v>47</v>
      </c>
      <c r="E15" s="28" t="s">
        <v>48</v>
      </c>
      <c r="I15" s="54"/>
    </row>
    <row r="16" spans="2:17" ht="28">
      <c r="B16" s="27" t="s">
        <v>49</v>
      </c>
      <c r="C16" s="154">
        <f>B11</f>
        <v>21</v>
      </c>
      <c r="D16" s="157">
        <f>+C16/C29*100</f>
        <v>47.727272727272727</v>
      </c>
      <c r="E16" s="25" t="s">
        <v>50</v>
      </c>
    </row>
    <row r="17" spans="2:5" ht="28">
      <c r="B17" s="26"/>
      <c r="C17" s="156"/>
      <c r="D17" s="159"/>
      <c r="E17" s="25" t="s">
        <v>51</v>
      </c>
    </row>
    <row r="18" spans="2:5">
      <c r="B18" s="24" t="s">
        <v>52</v>
      </c>
      <c r="C18" s="154">
        <f>C11</f>
        <v>11</v>
      </c>
      <c r="D18" s="157">
        <f>+C18/C29*100</f>
        <v>25</v>
      </c>
      <c r="E18" s="21" t="s">
        <v>53</v>
      </c>
    </row>
    <row r="19" spans="2:5" ht="28">
      <c r="B19" s="23"/>
      <c r="C19" s="155"/>
      <c r="D19" s="158"/>
      <c r="E19" s="21" t="s">
        <v>54</v>
      </c>
    </row>
    <row r="20" spans="2:5">
      <c r="B20" s="22"/>
      <c r="C20" s="156"/>
      <c r="D20" s="159"/>
      <c r="E20" s="21" t="s">
        <v>55</v>
      </c>
    </row>
    <row r="21" spans="2:5" ht="28">
      <c r="B21" s="20" t="s">
        <v>56</v>
      </c>
      <c r="C21" s="154">
        <f>D11</f>
        <v>3</v>
      </c>
      <c r="D21" s="157">
        <f>+C21/C29*100</f>
        <v>6.8181818181818175</v>
      </c>
      <c r="E21" s="18" t="s">
        <v>57</v>
      </c>
    </row>
    <row r="22" spans="2:5" ht="28">
      <c r="B22" s="19"/>
      <c r="C22" s="156"/>
      <c r="D22" s="159"/>
      <c r="E22" s="18" t="s">
        <v>58</v>
      </c>
    </row>
    <row r="23" spans="2:5">
      <c r="B23" s="73" t="s">
        <v>59</v>
      </c>
      <c r="C23" s="154">
        <f>E11</f>
        <v>7</v>
      </c>
      <c r="D23" s="157">
        <f>+C23/$C$29*100</f>
        <v>15.909090909090908</v>
      </c>
      <c r="E23" s="17" t="s">
        <v>60</v>
      </c>
    </row>
    <row r="24" spans="2:5" ht="28">
      <c r="B24" s="74" t="s">
        <v>59</v>
      </c>
      <c r="C24" s="155"/>
      <c r="D24" s="158"/>
      <c r="E24" s="17" t="s">
        <v>61</v>
      </c>
    </row>
    <row r="25" spans="2:5">
      <c r="B25" s="75"/>
      <c r="C25" s="156"/>
      <c r="D25" s="159"/>
      <c r="E25" s="17" t="s">
        <v>62</v>
      </c>
    </row>
    <row r="26" spans="2:5">
      <c r="B26" s="151" t="s">
        <v>59</v>
      </c>
      <c r="C26" s="154">
        <f>F11</f>
        <v>2</v>
      </c>
      <c r="D26" s="157">
        <f>+C26/$C$29*100</f>
        <v>4.5454545454545459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44</v>
      </c>
    </row>
  </sheetData>
  <mergeCells count="11">
    <mergeCell ref="C16:C17"/>
    <mergeCell ref="D16:D17"/>
    <mergeCell ref="C18:C20"/>
    <mergeCell ref="D18:D20"/>
    <mergeCell ref="C21:C22"/>
    <mergeCell ref="D21:D22"/>
    <mergeCell ref="C23:C25"/>
    <mergeCell ref="D23:D25"/>
    <mergeCell ref="B26:B28"/>
    <mergeCell ref="C26:C28"/>
    <mergeCell ref="D26:D28"/>
  </mergeCells>
  <pageMargins left="0.7" right="0.7" top="0.75" bottom="0.75" header="0.3" footer="0.3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B20"/>
  <sheetViews>
    <sheetView topLeftCell="C1" workbookViewId="0">
      <selection activeCell="K2" sqref="K2:K19"/>
    </sheetView>
  </sheetViews>
  <sheetFormatPr baseColWidth="10" defaultColWidth="11.5" defaultRowHeight="13"/>
  <cols>
    <col min="12" max="13" width="43.6640625" customWidth="1"/>
  </cols>
  <sheetData>
    <row r="1" spans="1:80">
      <c r="A1" t="s">
        <v>88</v>
      </c>
      <c r="B1" t="s">
        <v>89</v>
      </c>
      <c r="C1" t="s">
        <v>90</v>
      </c>
      <c r="D1" t="s">
        <v>91</v>
      </c>
      <c r="E1" t="s">
        <v>92</v>
      </c>
      <c r="F1" t="s">
        <v>93</v>
      </c>
      <c r="G1" t="s">
        <v>94</v>
      </c>
      <c r="H1" t="s">
        <v>95</v>
      </c>
      <c r="I1" t="s">
        <v>96</v>
      </c>
      <c r="J1" t="s">
        <v>97</v>
      </c>
      <c r="K1" t="s">
        <v>98</v>
      </c>
      <c r="L1" t="s">
        <v>99</v>
      </c>
      <c r="O1" t="s">
        <v>100</v>
      </c>
      <c r="P1" t="s">
        <v>101</v>
      </c>
      <c r="Q1" t="s">
        <v>102</v>
      </c>
      <c r="R1" t="s">
        <v>103</v>
      </c>
      <c r="S1" t="s">
        <v>104</v>
      </c>
      <c r="T1" t="s">
        <v>105</v>
      </c>
      <c r="U1" t="s">
        <v>106</v>
      </c>
      <c r="V1" t="s">
        <v>107</v>
      </c>
      <c r="W1" t="s">
        <v>108</v>
      </c>
      <c r="X1" t="s">
        <v>109</v>
      </c>
      <c r="Y1" t="s">
        <v>110</v>
      </c>
      <c r="Z1" t="s">
        <v>111</v>
      </c>
      <c r="AA1" t="s">
        <v>112</v>
      </c>
      <c r="AB1" t="s">
        <v>113</v>
      </c>
      <c r="AC1" t="s">
        <v>114</v>
      </c>
      <c r="AD1" t="s">
        <v>115</v>
      </c>
      <c r="AE1" t="s">
        <v>116</v>
      </c>
      <c r="AF1" t="s">
        <v>117</v>
      </c>
      <c r="AG1" t="s">
        <v>118</v>
      </c>
      <c r="AH1" t="s">
        <v>119</v>
      </c>
      <c r="AI1" t="s">
        <v>120</v>
      </c>
      <c r="AJ1" t="s">
        <v>121</v>
      </c>
      <c r="AK1" t="s">
        <v>122</v>
      </c>
      <c r="AL1" t="s">
        <v>123</v>
      </c>
      <c r="AM1" t="s">
        <v>124</v>
      </c>
      <c r="AN1" t="s">
        <v>125</v>
      </c>
      <c r="AO1" t="s">
        <v>126</v>
      </c>
      <c r="AP1" t="s">
        <v>127</v>
      </c>
      <c r="AQ1" t="s">
        <v>128</v>
      </c>
      <c r="AR1" t="s">
        <v>129</v>
      </c>
      <c r="AS1" t="s">
        <v>130</v>
      </c>
      <c r="AT1" t="s">
        <v>131</v>
      </c>
      <c r="AU1" t="s">
        <v>132</v>
      </c>
      <c r="AV1" t="s">
        <v>133</v>
      </c>
      <c r="AW1" t="s">
        <v>134</v>
      </c>
      <c r="AX1" t="s">
        <v>135</v>
      </c>
      <c r="AY1" t="s">
        <v>136</v>
      </c>
      <c r="AZ1" t="s">
        <v>137</v>
      </c>
      <c r="BA1" t="s">
        <v>138</v>
      </c>
      <c r="BB1" t="s">
        <v>139</v>
      </c>
      <c r="BC1" t="s">
        <v>140</v>
      </c>
      <c r="BD1" t="s">
        <v>141</v>
      </c>
      <c r="BE1" t="s">
        <v>142</v>
      </c>
      <c r="BF1" t="s">
        <v>143</v>
      </c>
      <c r="BG1" t="s">
        <v>144</v>
      </c>
      <c r="BH1" t="s">
        <v>145</v>
      </c>
      <c r="BI1" t="s">
        <v>146</v>
      </c>
      <c r="BJ1" t="s">
        <v>147</v>
      </c>
      <c r="BK1" t="s">
        <v>148</v>
      </c>
      <c r="BL1" t="s">
        <v>149</v>
      </c>
      <c r="BM1" t="s">
        <v>150</v>
      </c>
      <c r="BN1" t="s">
        <v>151</v>
      </c>
      <c r="BO1" t="s">
        <v>152</v>
      </c>
      <c r="BP1" t="s">
        <v>153</v>
      </c>
      <c r="BQ1" t="s">
        <v>154</v>
      </c>
      <c r="BR1" t="s">
        <v>155</v>
      </c>
      <c r="BS1" t="s">
        <v>156</v>
      </c>
      <c r="BT1" t="s">
        <v>157</v>
      </c>
      <c r="BU1" t="s">
        <v>158</v>
      </c>
      <c r="BV1" t="s">
        <v>159</v>
      </c>
      <c r="BW1" t="s">
        <v>160</v>
      </c>
      <c r="BX1" t="s">
        <v>161</v>
      </c>
      <c r="BY1" t="s">
        <v>162</v>
      </c>
      <c r="BZ1" t="s">
        <v>163</v>
      </c>
      <c r="CA1" t="s">
        <v>164</v>
      </c>
      <c r="CB1" t="s">
        <v>165</v>
      </c>
    </row>
    <row r="2" spans="1:80">
      <c r="A2" t="s">
        <v>166</v>
      </c>
      <c r="B2" s="55">
        <v>43109</v>
      </c>
      <c r="C2" s="56">
        <v>2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s="56">
        <v>42160589</v>
      </c>
      <c r="M2" s="56" t="str">
        <f t="shared" ref="M2:M10" si="0">VLOOKUP(L2,cruce2,2,FALSE)</f>
        <v>ruaf</v>
      </c>
      <c r="N2" s="56" t="s">
        <v>175</v>
      </c>
      <c r="O2" t="s">
        <v>176</v>
      </c>
      <c r="P2" t="s">
        <v>177</v>
      </c>
      <c r="Q2" t="s">
        <v>178</v>
      </c>
      <c r="R2" t="s">
        <v>179</v>
      </c>
      <c r="S2" t="s">
        <v>180</v>
      </c>
      <c r="T2" t="s">
        <v>181</v>
      </c>
      <c r="U2" t="s">
        <v>182</v>
      </c>
      <c r="V2" t="s">
        <v>171</v>
      </c>
      <c r="W2" t="s">
        <v>183</v>
      </c>
      <c r="X2" t="s">
        <v>171</v>
      </c>
      <c r="Y2" t="s">
        <v>171</v>
      </c>
      <c r="Z2" t="s">
        <v>184</v>
      </c>
      <c r="AA2" t="s">
        <v>185</v>
      </c>
      <c r="AB2" t="s">
        <v>186</v>
      </c>
      <c r="AC2" t="s">
        <v>187</v>
      </c>
      <c r="AD2" t="s">
        <v>188</v>
      </c>
      <c r="AF2" t="s">
        <v>171</v>
      </c>
      <c r="AG2" t="s">
        <v>182</v>
      </c>
      <c r="AH2" t="s">
        <v>182</v>
      </c>
      <c r="AI2" t="s">
        <v>182</v>
      </c>
      <c r="AJ2" t="s">
        <v>182</v>
      </c>
      <c r="AK2" t="s">
        <v>182</v>
      </c>
      <c r="AL2" t="s">
        <v>171</v>
      </c>
      <c r="AM2" t="s">
        <v>182</v>
      </c>
      <c r="AN2" t="s">
        <v>182</v>
      </c>
      <c r="AO2" t="s">
        <v>182</v>
      </c>
      <c r="AP2" t="s">
        <v>182</v>
      </c>
      <c r="AQ2" t="s">
        <v>182</v>
      </c>
      <c r="AR2" t="s">
        <v>182</v>
      </c>
      <c r="AS2" t="s">
        <v>177</v>
      </c>
      <c r="AT2" t="s">
        <v>171</v>
      </c>
      <c r="AU2" t="s">
        <v>180</v>
      </c>
      <c r="AV2" t="s">
        <v>181</v>
      </c>
      <c r="AW2" s="55">
        <v>43105</v>
      </c>
      <c r="AX2" s="55">
        <v>43104</v>
      </c>
      <c r="AY2" t="s">
        <v>189</v>
      </c>
      <c r="AZ2" t="s">
        <v>177</v>
      </c>
      <c r="BA2" s="55">
        <v>43105</v>
      </c>
      <c r="BB2" t="s">
        <v>182</v>
      </c>
      <c r="BC2" s="55">
        <v>43109</v>
      </c>
      <c r="BD2" t="s">
        <v>190</v>
      </c>
      <c r="BE2" t="s">
        <v>191</v>
      </c>
      <c r="BF2" s="55">
        <v>30869</v>
      </c>
      <c r="BG2" t="s">
        <v>192</v>
      </c>
      <c r="BH2" t="s">
        <v>193</v>
      </c>
      <c r="BI2" t="s">
        <v>194</v>
      </c>
      <c r="BJ2" t="s">
        <v>195</v>
      </c>
      <c r="BK2" s="55">
        <v>43200</v>
      </c>
      <c r="BL2" t="s">
        <v>196</v>
      </c>
      <c r="BM2" t="s">
        <v>197</v>
      </c>
      <c r="BN2" s="55">
        <v>43166</v>
      </c>
      <c r="BO2" t="s">
        <v>198</v>
      </c>
      <c r="BP2" t="s">
        <v>171</v>
      </c>
      <c r="BQ2" t="s">
        <v>171</v>
      </c>
      <c r="BR2" t="s">
        <v>171</v>
      </c>
      <c r="BS2" t="s">
        <v>199</v>
      </c>
      <c r="BT2" t="s">
        <v>200</v>
      </c>
      <c r="BU2" t="s">
        <v>195</v>
      </c>
      <c r="BV2" t="s">
        <v>201</v>
      </c>
      <c r="BW2" t="s">
        <v>202</v>
      </c>
      <c r="BX2" t="s">
        <v>201</v>
      </c>
      <c r="BY2" t="s">
        <v>202</v>
      </c>
      <c r="BZ2" t="s">
        <v>201</v>
      </c>
      <c r="CA2" t="s">
        <v>202</v>
      </c>
      <c r="CB2">
        <v>1715</v>
      </c>
    </row>
    <row r="3" spans="1:80">
      <c r="A3" t="s">
        <v>166</v>
      </c>
      <c r="B3" s="55">
        <v>43131</v>
      </c>
      <c r="C3" s="56">
        <v>5</v>
      </c>
      <c r="D3" t="s">
        <v>167</v>
      </c>
      <c r="E3" t="s">
        <v>168</v>
      </c>
      <c r="F3" t="s">
        <v>169</v>
      </c>
      <c r="G3" t="s">
        <v>203</v>
      </c>
      <c r="H3" t="s">
        <v>171</v>
      </c>
      <c r="I3" t="s">
        <v>204</v>
      </c>
      <c r="J3" t="s">
        <v>171</v>
      </c>
      <c r="K3" t="s">
        <v>174</v>
      </c>
      <c r="L3" s="56">
        <v>1088252950</v>
      </c>
      <c r="M3" s="56" t="str">
        <f t="shared" si="0"/>
        <v>ruaf</v>
      </c>
      <c r="N3" s="56" t="s">
        <v>175</v>
      </c>
      <c r="O3" t="s">
        <v>205</v>
      </c>
      <c r="P3" t="s">
        <v>177</v>
      </c>
      <c r="Q3" t="s">
        <v>178</v>
      </c>
      <c r="R3" t="s">
        <v>179</v>
      </c>
      <c r="S3" t="s">
        <v>180</v>
      </c>
      <c r="T3" t="s">
        <v>181</v>
      </c>
      <c r="U3" t="s">
        <v>182</v>
      </c>
      <c r="V3" t="s">
        <v>171</v>
      </c>
      <c r="W3" t="s">
        <v>206</v>
      </c>
      <c r="X3" t="s">
        <v>171</v>
      </c>
      <c r="Y3" t="s">
        <v>171</v>
      </c>
      <c r="Z3" t="s">
        <v>207</v>
      </c>
      <c r="AA3" t="s">
        <v>208</v>
      </c>
      <c r="AB3" t="s">
        <v>186</v>
      </c>
      <c r="AC3" t="s">
        <v>187</v>
      </c>
      <c r="AD3" t="s">
        <v>188</v>
      </c>
      <c r="AF3" t="s">
        <v>171</v>
      </c>
      <c r="AG3" t="s">
        <v>182</v>
      </c>
      <c r="AH3" t="s">
        <v>182</v>
      </c>
      <c r="AI3" t="s">
        <v>182</v>
      </c>
      <c r="AJ3" t="s">
        <v>182</v>
      </c>
      <c r="AK3" t="s">
        <v>182</v>
      </c>
      <c r="AL3" t="s">
        <v>171</v>
      </c>
      <c r="AM3" t="s">
        <v>182</v>
      </c>
      <c r="AN3" t="s">
        <v>182</v>
      </c>
      <c r="AO3" t="s">
        <v>182</v>
      </c>
      <c r="AP3" t="s">
        <v>182</v>
      </c>
      <c r="AQ3" t="s">
        <v>182</v>
      </c>
      <c r="AR3" t="s">
        <v>182</v>
      </c>
      <c r="AS3" t="s">
        <v>177</v>
      </c>
      <c r="AT3" t="s">
        <v>171</v>
      </c>
      <c r="AU3" t="s">
        <v>180</v>
      </c>
      <c r="AV3" t="s">
        <v>181</v>
      </c>
      <c r="AW3" s="55">
        <v>43131</v>
      </c>
      <c r="AX3" s="55">
        <v>43131</v>
      </c>
      <c r="AY3" t="s">
        <v>189</v>
      </c>
      <c r="AZ3" t="s">
        <v>177</v>
      </c>
      <c r="BA3" s="55">
        <v>43131</v>
      </c>
      <c r="BB3" t="s">
        <v>182</v>
      </c>
      <c r="BC3" s="55">
        <v>43131</v>
      </c>
      <c r="BD3" t="s">
        <v>209</v>
      </c>
      <c r="BE3" t="s">
        <v>210</v>
      </c>
      <c r="BF3" s="55">
        <v>31351</v>
      </c>
      <c r="BG3" t="s">
        <v>211</v>
      </c>
      <c r="BH3" t="s">
        <v>212</v>
      </c>
      <c r="BI3" t="s">
        <v>171</v>
      </c>
      <c r="BK3" s="55">
        <v>43200</v>
      </c>
      <c r="BL3" t="s">
        <v>213</v>
      </c>
      <c r="BM3" t="s">
        <v>197</v>
      </c>
      <c r="BN3" s="55">
        <v>43132</v>
      </c>
      <c r="BO3" t="s">
        <v>198</v>
      </c>
      <c r="BP3" t="s">
        <v>171</v>
      </c>
      <c r="BQ3" t="s">
        <v>171</v>
      </c>
      <c r="BR3" t="s">
        <v>171</v>
      </c>
      <c r="BS3" t="s">
        <v>199</v>
      </c>
      <c r="BT3" t="s">
        <v>200</v>
      </c>
      <c r="BU3" t="s">
        <v>195</v>
      </c>
      <c r="BV3" t="s">
        <v>201</v>
      </c>
      <c r="BW3" t="s">
        <v>202</v>
      </c>
      <c r="BX3" t="s">
        <v>201</v>
      </c>
      <c r="BY3" t="s">
        <v>202</v>
      </c>
      <c r="BZ3" t="s">
        <v>201</v>
      </c>
      <c r="CA3" t="s">
        <v>202</v>
      </c>
      <c r="CB3">
        <v>613</v>
      </c>
    </row>
    <row r="4" spans="1:80">
      <c r="A4" t="s">
        <v>166</v>
      </c>
      <c r="B4" s="55">
        <v>43141</v>
      </c>
      <c r="C4" s="56">
        <v>6</v>
      </c>
      <c r="D4" t="s">
        <v>167</v>
      </c>
      <c r="E4" t="s">
        <v>214</v>
      </c>
      <c r="F4" t="s">
        <v>215</v>
      </c>
      <c r="G4" t="s">
        <v>216</v>
      </c>
      <c r="H4" t="s">
        <v>171</v>
      </c>
      <c r="I4" t="s">
        <v>217</v>
      </c>
      <c r="J4" t="s">
        <v>218</v>
      </c>
      <c r="K4" t="s">
        <v>174</v>
      </c>
      <c r="L4" s="57">
        <v>42155908</v>
      </c>
      <c r="M4" s="56" t="e">
        <f t="shared" si="0"/>
        <v>#N/A</v>
      </c>
      <c r="N4" s="56" t="s">
        <v>175</v>
      </c>
      <c r="O4" t="s">
        <v>219</v>
      </c>
      <c r="P4" t="s">
        <v>177</v>
      </c>
      <c r="Q4" t="s">
        <v>178</v>
      </c>
      <c r="R4" t="s">
        <v>179</v>
      </c>
      <c r="S4" t="s">
        <v>180</v>
      </c>
      <c r="T4" t="s">
        <v>181</v>
      </c>
      <c r="U4" t="s">
        <v>177</v>
      </c>
      <c r="V4" t="s">
        <v>206</v>
      </c>
      <c r="W4" t="s">
        <v>171</v>
      </c>
      <c r="X4" t="s">
        <v>171</v>
      </c>
      <c r="Y4" t="s">
        <v>220</v>
      </c>
      <c r="Z4" t="s">
        <v>221</v>
      </c>
      <c r="AA4" t="s">
        <v>185</v>
      </c>
      <c r="AB4" t="s">
        <v>186</v>
      </c>
      <c r="AC4" t="s">
        <v>222</v>
      </c>
      <c r="AD4" t="s">
        <v>188</v>
      </c>
      <c r="AF4" t="s">
        <v>171</v>
      </c>
      <c r="AG4" t="s">
        <v>182</v>
      </c>
      <c r="AH4" t="s">
        <v>182</v>
      </c>
      <c r="AI4" t="s">
        <v>182</v>
      </c>
      <c r="AJ4" t="s">
        <v>182</v>
      </c>
      <c r="AK4" t="s">
        <v>177</v>
      </c>
      <c r="AL4" t="s">
        <v>171</v>
      </c>
      <c r="AM4" t="s">
        <v>182</v>
      </c>
      <c r="AN4" t="s">
        <v>182</v>
      </c>
      <c r="AO4" t="s">
        <v>182</v>
      </c>
      <c r="AP4" t="s">
        <v>182</v>
      </c>
      <c r="AQ4" t="s">
        <v>182</v>
      </c>
      <c r="AR4" t="s">
        <v>182</v>
      </c>
      <c r="AS4" t="s">
        <v>182</v>
      </c>
      <c r="AT4" t="s">
        <v>171</v>
      </c>
      <c r="AU4" t="s">
        <v>180</v>
      </c>
      <c r="AV4" t="s">
        <v>181</v>
      </c>
      <c r="AW4" s="55">
        <v>43139</v>
      </c>
      <c r="AX4" s="55">
        <v>43139</v>
      </c>
      <c r="AY4" t="s">
        <v>189</v>
      </c>
      <c r="AZ4" t="s">
        <v>177</v>
      </c>
      <c r="BA4" s="55">
        <v>43139</v>
      </c>
      <c r="BB4" t="s">
        <v>182</v>
      </c>
      <c r="BC4" s="55">
        <v>43141</v>
      </c>
      <c r="BD4" t="s">
        <v>190</v>
      </c>
      <c r="BE4" t="s">
        <v>223</v>
      </c>
      <c r="BF4" s="55">
        <v>30639</v>
      </c>
      <c r="BG4" t="s">
        <v>224</v>
      </c>
      <c r="BH4" t="s">
        <v>225</v>
      </c>
      <c r="BI4" t="s">
        <v>226</v>
      </c>
      <c r="BJ4" t="s">
        <v>227</v>
      </c>
      <c r="BK4" s="55">
        <v>43200</v>
      </c>
      <c r="BL4" t="s">
        <v>228</v>
      </c>
      <c r="BM4" t="s">
        <v>229</v>
      </c>
      <c r="BN4" s="55">
        <v>43173</v>
      </c>
      <c r="BO4" t="s">
        <v>230</v>
      </c>
      <c r="BP4" t="s">
        <v>171</v>
      </c>
      <c r="BQ4" t="s">
        <v>171</v>
      </c>
      <c r="BR4" t="s">
        <v>171</v>
      </c>
      <c r="BS4" t="s">
        <v>231</v>
      </c>
      <c r="BT4" t="s">
        <v>200</v>
      </c>
      <c r="BU4" t="s">
        <v>227</v>
      </c>
      <c r="BV4" t="s">
        <v>201</v>
      </c>
      <c r="BW4" t="s">
        <v>202</v>
      </c>
      <c r="BX4" t="s">
        <v>201</v>
      </c>
      <c r="BY4" t="s">
        <v>202</v>
      </c>
      <c r="BZ4" t="s">
        <v>201</v>
      </c>
      <c r="CA4" t="s">
        <v>202</v>
      </c>
      <c r="CB4">
        <v>1385</v>
      </c>
    </row>
    <row r="5" spans="1:80">
      <c r="A5" t="s">
        <v>166</v>
      </c>
      <c r="B5" s="55">
        <v>43139</v>
      </c>
      <c r="C5" s="56">
        <v>6</v>
      </c>
      <c r="D5" t="s">
        <v>167</v>
      </c>
      <c r="E5" t="s">
        <v>232</v>
      </c>
      <c r="F5" t="s">
        <v>215</v>
      </c>
      <c r="G5" t="s">
        <v>233</v>
      </c>
      <c r="H5" t="s">
        <v>171</v>
      </c>
      <c r="I5" t="s">
        <v>234</v>
      </c>
      <c r="J5" t="s">
        <v>235</v>
      </c>
      <c r="K5" t="s">
        <v>236</v>
      </c>
      <c r="L5" s="56">
        <v>66001564899</v>
      </c>
      <c r="M5" s="56" t="e">
        <f t="shared" si="0"/>
        <v>#N/A</v>
      </c>
      <c r="N5" s="56" t="s">
        <v>175</v>
      </c>
      <c r="O5" t="s">
        <v>237</v>
      </c>
      <c r="P5" t="s">
        <v>177</v>
      </c>
      <c r="Q5" t="s">
        <v>178</v>
      </c>
      <c r="R5" t="s">
        <v>179</v>
      </c>
      <c r="S5" t="s">
        <v>180</v>
      </c>
      <c r="T5" t="s">
        <v>181</v>
      </c>
      <c r="U5" t="s">
        <v>177</v>
      </c>
      <c r="V5" t="s">
        <v>238</v>
      </c>
      <c r="W5" t="s">
        <v>171</v>
      </c>
      <c r="X5" t="s">
        <v>171</v>
      </c>
      <c r="Y5" t="s">
        <v>239</v>
      </c>
      <c r="Z5" t="s">
        <v>240</v>
      </c>
      <c r="AA5" t="s">
        <v>241</v>
      </c>
      <c r="AB5" t="s">
        <v>242</v>
      </c>
      <c r="AC5" t="s">
        <v>171</v>
      </c>
      <c r="AD5" t="s">
        <v>177</v>
      </c>
      <c r="AF5" t="s">
        <v>171</v>
      </c>
      <c r="AG5" t="s">
        <v>182</v>
      </c>
      <c r="AH5" t="s">
        <v>177</v>
      </c>
      <c r="AI5" t="s">
        <v>182</v>
      </c>
      <c r="AJ5" t="s">
        <v>182</v>
      </c>
      <c r="AK5" t="s">
        <v>177</v>
      </c>
      <c r="AL5" t="s">
        <v>171</v>
      </c>
      <c r="AM5" t="s">
        <v>177</v>
      </c>
      <c r="AN5" t="s">
        <v>182</v>
      </c>
      <c r="AO5" t="s">
        <v>182</v>
      </c>
      <c r="AP5" t="s">
        <v>182</v>
      </c>
      <c r="AQ5" t="s">
        <v>182</v>
      </c>
      <c r="AR5" t="s">
        <v>182</v>
      </c>
      <c r="AS5" t="s">
        <v>182</v>
      </c>
      <c r="AT5" t="s">
        <v>171</v>
      </c>
      <c r="AU5" t="s">
        <v>180</v>
      </c>
      <c r="AV5" t="s">
        <v>181</v>
      </c>
      <c r="AW5" s="55">
        <v>43139</v>
      </c>
      <c r="AX5" s="55">
        <v>43139</v>
      </c>
      <c r="AY5" t="s">
        <v>189</v>
      </c>
      <c r="AZ5" t="s">
        <v>182</v>
      </c>
      <c r="BA5" t="s">
        <v>243</v>
      </c>
      <c r="BB5" t="s">
        <v>182</v>
      </c>
      <c r="BC5" s="55">
        <v>43139</v>
      </c>
      <c r="BD5" t="s">
        <v>209</v>
      </c>
      <c r="BE5" t="s">
        <v>244</v>
      </c>
      <c r="BF5" s="55">
        <v>36840</v>
      </c>
      <c r="BG5" t="s">
        <v>171</v>
      </c>
      <c r="BH5" t="s">
        <v>245</v>
      </c>
      <c r="BI5" t="s">
        <v>171</v>
      </c>
      <c r="BK5" s="55">
        <v>43200</v>
      </c>
      <c r="BL5" t="s">
        <v>246</v>
      </c>
      <c r="BM5" t="s">
        <v>247</v>
      </c>
      <c r="BN5" s="55">
        <v>43159</v>
      </c>
      <c r="BO5" t="s">
        <v>248</v>
      </c>
      <c r="BP5" t="s">
        <v>171</v>
      </c>
      <c r="BQ5" t="s">
        <v>171</v>
      </c>
      <c r="BR5" t="s">
        <v>171</v>
      </c>
      <c r="BS5" t="s">
        <v>199</v>
      </c>
      <c r="BT5" t="s">
        <v>200</v>
      </c>
      <c r="BU5" t="s">
        <v>249</v>
      </c>
      <c r="BV5" t="s">
        <v>201</v>
      </c>
      <c r="BW5" t="s">
        <v>202</v>
      </c>
      <c r="BX5" t="s">
        <v>201</v>
      </c>
      <c r="BY5" t="s">
        <v>202</v>
      </c>
      <c r="BZ5" t="s">
        <v>201</v>
      </c>
      <c r="CA5" t="s">
        <v>202</v>
      </c>
      <c r="CB5">
        <v>1509</v>
      </c>
    </row>
    <row r="6" spans="1:80">
      <c r="A6" t="s">
        <v>166</v>
      </c>
      <c r="B6" s="55">
        <v>43146</v>
      </c>
      <c r="C6" s="56">
        <v>7</v>
      </c>
      <c r="D6" t="s">
        <v>167</v>
      </c>
      <c r="E6" t="s">
        <v>250</v>
      </c>
      <c r="F6" t="s">
        <v>215</v>
      </c>
      <c r="G6" t="s">
        <v>251</v>
      </c>
      <c r="H6" t="s">
        <v>252</v>
      </c>
      <c r="I6" t="s">
        <v>253</v>
      </c>
      <c r="J6" t="s">
        <v>254</v>
      </c>
      <c r="K6" t="s">
        <v>174</v>
      </c>
      <c r="L6" s="56">
        <v>1088356962</v>
      </c>
      <c r="M6" s="56" t="str">
        <f t="shared" si="0"/>
        <v>ruaf</v>
      </c>
      <c r="N6" s="56" t="s">
        <v>175</v>
      </c>
      <c r="O6" t="s">
        <v>255</v>
      </c>
      <c r="P6" t="s">
        <v>177</v>
      </c>
      <c r="Q6" t="s">
        <v>178</v>
      </c>
      <c r="R6" t="s">
        <v>179</v>
      </c>
      <c r="S6" t="s">
        <v>180</v>
      </c>
      <c r="T6" t="s">
        <v>181</v>
      </c>
      <c r="U6" t="s">
        <v>177</v>
      </c>
      <c r="V6" t="s">
        <v>202</v>
      </c>
      <c r="W6" t="s">
        <v>171</v>
      </c>
      <c r="X6" t="s">
        <v>171</v>
      </c>
      <c r="Y6" t="s">
        <v>256</v>
      </c>
      <c r="Z6" t="s">
        <v>257</v>
      </c>
      <c r="AA6" t="s">
        <v>258</v>
      </c>
      <c r="AB6" t="s">
        <v>259</v>
      </c>
      <c r="AC6" t="s">
        <v>260</v>
      </c>
      <c r="AD6" t="s">
        <v>188</v>
      </c>
      <c r="AF6" t="s">
        <v>171</v>
      </c>
      <c r="AG6" t="s">
        <v>182</v>
      </c>
      <c r="AH6" t="s">
        <v>182</v>
      </c>
      <c r="AI6" t="s">
        <v>182</v>
      </c>
      <c r="AJ6" t="s">
        <v>182</v>
      </c>
      <c r="AK6" t="s">
        <v>182</v>
      </c>
      <c r="AL6" t="s">
        <v>171</v>
      </c>
      <c r="AM6" t="s">
        <v>182</v>
      </c>
      <c r="AN6" t="s">
        <v>182</v>
      </c>
      <c r="AO6" t="s">
        <v>182</v>
      </c>
      <c r="AP6" t="s">
        <v>182</v>
      </c>
      <c r="AQ6" t="s">
        <v>182</v>
      </c>
      <c r="AR6" t="s">
        <v>182</v>
      </c>
      <c r="AS6" t="s">
        <v>177</v>
      </c>
      <c r="AT6" t="s">
        <v>171</v>
      </c>
      <c r="AU6" t="s">
        <v>180</v>
      </c>
      <c r="AV6" t="s">
        <v>181</v>
      </c>
      <c r="AW6" s="55">
        <v>43144</v>
      </c>
      <c r="AX6" s="55">
        <v>43144</v>
      </c>
      <c r="AY6" t="s">
        <v>189</v>
      </c>
      <c r="AZ6" t="s">
        <v>177</v>
      </c>
      <c r="BA6" s="55">
        <v>43144</v>
      </c>
      <c r="BB6" t="s">
        <v>182</v>
      </c>
      <c r="BC6" s="55">
        <v>43146</v>
      </c>
      <c r="BD6" t="s">
        <v>209</v>
      </c>
      <c r="BE6" t="s">
        <v>261</v>
      </c>
      <c r="BF6" s="55">
        <v>36421</v>
      </c>
      <c r="BG6" t="s">
        <v>262</v>
      </c>
      <c r="BH6" t="s">
        <v>263</v>
      </c>
      <c r="BI6" t="s">
        <v>171</v>
      </c>
      <c r="BK6" s="55">
        <v>43200</v>
      </c>
      <c r="BL6" t="s">
        <v>264</v>
      </c>
      <c r="BM6" t="s">
        <v>265</v>
      </c>
      <c r="BN6" s="55">
        <v>43147</v>
      </c>
      <c r="BO6" t="s">
        <v>266</v>
      </c>
      <c r="BP6" t="s">
        <v>171</v>
      </c>
      <c r="BQ6" t="s">
        <v>171</v>
      </c>
      <c r="BR6" t="s">
        <v>171</v>
      </c>
      <c r="BS6" t="s">
        <v>231</v>
      </c>
      <c r="BT6" t="s">
        <v>200</v>
      </c>
      <c r="BU6" t="s">
        <v>267</v>
      </c>
      <c r="BV6" t="s">
        <v>201</v>
      </c>
      <c r="BW6" t="s">
        <v>202</v>
      </c>
      <c r="BX6" t="s">
        <v>201</v>
      </c>
      <c r="BY6" t="s">
        <v>202</v>
      </c>
      <c r="BZ6" t="s">
        <v>201</v>
      </c>
      <c r="CA6" t="s">
        <v>202</v>
      </c>
      <c r="CB6">
        <v>1084</v>
      </c>
    </row>
    <row r="7" spans="1:80">
      <c r="A7" t="s">
        <v>166</v>
      </c>
      <c r="B7" s="55">
        <v>43153</v>
      </c>
      <c r="C7" s="56">
        <v>8</v>
      </c>
      <c r="D7" t="s">
        <v>167</v>
      </c>
      <c r="E7" t="s">
        <v>214</v>
      </c>
      <c r="F7" t="s">
        <v>215</v>
      </c>
      <c r="G7" t="s">
        <v>268</v>
      </c>
      <c r="H7" t="s">
        <v>269</v>
      </c>
      <c r="I7" t="s">
        <v>270</v>
      </c>
      <c r="J7" t="s">
        <v>271</v>
      </c>
      <c r="K7" t="s">
        <v>174</v>
      </c>
      <c r="L7" s="56">
        <v>52176122</v>
      </c>
      <c r="M7" s="56" t="str">
        <f t="shared" si="0"/>
        <v>ruaf</v>
      </c>
      <c r="N7" s="56" t="s">
        <v>175</v>
      </c>
      <c r="O7" t="s">
        <v>272</v>
      </c>
      <c r="P7" t="s">
        <v>177</v>
      </c>
      <c r="Q7" t="s">
        <v>178</v>
      </c>
      <c r="R7" t="s">
        <v>179</v>
      </c>
      <c r="S7" t="s">
        <v>180</v>
      </c>
      <c r="T7" t="s">
        <v>181</v>
      </c>
      <c r="U7" t="s">
        <v>177</v>
      </c>
      <c r="V7" t="s">
        <v>206</v>
      </c>
      <c r="W7" t="s">
        <v>171</v>
      </c>
      <c r="X7" t="s">
        <v>171</v>
      </c>
      <c r="Y7" t="s">
        <v>273</v>
      </c>
      <c r="Z7" t="s">
        <v>274</v>
      </c>
      <c r="AA7" t="s">
        <v>185</v>
      </c>
      <c r="AB7" t="s">
        <v>186</v>
      </c>
      <c r="AC7" t="s">
        <v>275</v>
      </c>
      <c r="AD7" t="s">
        <v>188</v>
      </c>
      <c r="AF7" t="s">
        <v>171</v>
      </c>
      <c r="AG7" t="s">
        <v>182</v>
      </c>
      <c r="AH7" t="s">
        <v>182</v>
      </c>
      <c r="AI7" t="s">
        <v>182</v>
      </c>
      <c r="AJ7" t="s">
        <v>182</v>
      </c>
      <c r="AK7" t="s">
        <v>177</v>
      </c>
      <c r="AL7" t="s">
        <v>171</v>
      </c>
      <c r="AM7" t="s">
        <v>182</v>
      </c>
      <c r="AN7" t="s">
        <v>182</v>
      </c>
      <c r="AO7" t="s">
        <v>182</v>
      </c>
      <c r="AP7" t="s">
        <v>182</v>
      </c>
      <c r="AQ7" t="s">
        <v>182</v>
      </c>
      <c r="AR7" t="s">
        <v>182</v>
      </c>
      <c r="AS7" t="s">
        <v>182</v>
      </c>
      <c r="AT7" t="s">
        <v>171</v>
      </c>
      <c r="AU7" t="s">
        <v>180</v>
      </c>
      <c r="AV7" t="s">
        <v>181</v>
      </c>
      <c r="AW7" s="55">
        <v>43153</v>
      </c>
      <c r="AX7" s="55">
        <v>43153</v>
      </c>
      <c r="AY7" t="s">
        <v>189</v>
      </c>
      <c r="AZ7" t="s">
        <v>177</v>
      </c>
      <c r="BA7" s="55">
        <v>43153</v>
      </c>
      <c r="BB7" t="s">
        <v>182</v>
      </c>
      <c r="BC7" s="55">
        <v>43153</v>
      </c>
      <c r="BD7" t="s">
        <v>190</v>
      </c>
      <c r="BE7" t="s">
        <v>276</v>
      </c>
      <c r="BF7" s="55">
        <v>28608</v>
      </c>
      <c r="BG7" t="s">
        <v>277</v>
      </c>
      <c r="BH7" t="s">
        <v>278</v>
      </c>
      <c r="BI7" t="s">
        <v>226</v>
      </c>
      <c r="BJ7" t="s">
        <v>227</v>
      </c>
      <c r="BK7" s="55">
        <v>43200</v>
      </c>
      <c r="BL7" t="s">
        <v>279</v>
      </c>
      <c r="BM7" t="s">
        <v>280</v>
      </c>
      <c r="BN7" s="55">
        <v>43166</v>
      </c>
      <c r="BO7" t="s">
        <v>230</v>
      </c>
      <c r="BP7" t="s">
        <v>171</v>
      </c>
      <c r="BQ7" t="s">
        <v>171</v>
      </c>
      <c r="BR7" t="s">
        <v>171</v>
      </c>
      <c r="BS7" t="s">
        <v>199</v>
      </c>
      <c r="BT7" t="s">
        <v>200</v>
      </c>
      <c r="BU7" t="s">
        <v>227</v>
      </c>
      <c r="BV7" t="s">
        <v>201</v>
      </c>
      <c r="BW7" t="s">
        <v>202</v>
      </c>
      <c r="BX7" t="s">
        <v>201</v>
      </c>
      <c r="BY7" t="s">
        <v>202</v>
      </c>
      <c r="BZ7" t="s">
        <v>201</v>
      </c>
      <c r="CA7" t="s">
        <v>202</v>
      </c>
      <c r="CB7">
        <v>1673</v>
      </c>
    </row>
    <row r="8" spans="1:80">
      <c r="A8" t="s">
        <v>166</v>
      </c>
      <c r="B8" s="55">
        <v>43151</v>
      </c>
      <c r="C8" s="56">
        <v>8</v>
      </c>
      <c r="D8" t="s">
        <v>167</v>
      </c>
      <c r="E8" t="s">
        <v>214</v>
      </c>
      <c r="F8" t="s">
        <v>215</v>
      </c>
      <c r="G8" t="s">
        <v>281</v>
      </c>
      <c r="H8" t="s">
        <v>282</v>
      </c>
      <c r="I8" t="s">
        <v>283</v>
      </c>
      <c r="J8" t="s">
        <v>171</v>
      </c>
      <c r="K8" t="s">
        <v>174</v>
      </c>
      <c r="L8" s="56">
        <v>1088318177</v>
      </c>
      <c r="M8" s="56" t="str">
        <f t="shared" si="0"/>
        <v>ruaf</v>
      </c>
      <c r="N8" s="56" t="s">
        <v>175</v>
      </c>
      <c r="O8" t="s">
        <v>284</v>
      </c>
      <c r="P8" t="s">
        <v>177</v>
      </c>
      <c r="Q8" t="s">
        <v>178</v>
      </c>
      <c r="R8" t="s">
        <v>179</v>
      </c>
      <c r="S8" t="s">
        <v>180</v>
      </c>
      <c r="T8" t="s">
        <v>181</v>
      </c>
      <c r="U8" t="s">
        <v>177</v>
      </c>
      <c r="V8" t="s">
        <v>206</v>
      </c>
      <c r="W8" t="s">
        <v>171</v>
      </c>
      <c r="X8" t="s">
        <v>171</v>
      </c>
      <c r="Y8" t="s">
        <v>285</v>
      </c>
      <c r="Z8" t="s">
        <v>286</v>
      </c>
      <c r="AA8" t="s">
        <v>287</v>
      </c>
      <c r="AB8" t="s">
        <v>186</v>
      </c>
      <c r="AC8" t="s">
        <v>222</v>
      </c>
      <c r="AD8" t="s">
        <v>188</v>
      </c>
      <c r="AF8" t="s">
        <v>171</v>
      </c>
      <c r="AG8" t="s">
        <v>182</v>
      </c>
      <c r="AH8" t="s">
        <v>182</v>
      </c>
      <c r="AI8" t="s">
        <v>182</v>
      </c>
      <c r="AJ8" t="s">
        <v>182</v>
      </c>
      <c r="AK8" t="s">
        <v>177</v>
      </c>
      <c r="AL8" t="s">
        <v>171</v>
      </c>
      <c r="AM8" t="s">
        <v>182</v>
      </c>
      <c r="AN8" t="s">
        <v>182</v>
      </c>
      <c r="AO8" t="s">
        <v>182</v>
      </c>
      <c r="AP8" t="s">
        <v>182</v>
      </c>
      <c r="AQ8" t="s">
        <v>182</v>
      </c>
      <c r="AR8" t="s">
        <v>182</v>
      </c>
      <c r="AS8" t="s">
        <v>182</v>
      </c>
      <c r="AT8" t="s">
        <v>171</v>
      </c>
      <c r="AU8" t="s">
        <v>180</v>
      </c>
      <c r="AV8" t="s">
        <v>181</v>
      </c>
      <c r="AW8" s="55">
        <v>43150</v>
      </c>
      <c r="AX8" s="55">
        <v>43150</v>
      </c>
      <c r="AY8" t="s">
        <v>189</v>
      </c>
      <c r="AZ8" t="s">
        <v>177</v>
      </c>
      <c r="BA8" s="55">
        <v>43150</v>
      </c>
      <c r="BB8" t="s">
        <v>182</v>
      </c>
      <c r="BC8" s="55">
        <v>43151</v>
      </c>
      <c r="BD8" t="s">
        <v>190</v>
      </c>
      <c r="BE8" t="s">
        <v>288</v>
      </c>
      <c r="BF8" s="55">
        <v>34489</v>
      </c>
      <c r="BG8" t="s">
        <v>289</v>
      </c>
      <c r="BH8" t="s">
        <v>290</v>
      </c>
      <c r="BI8" t="s">
        <v>226</v>
      </c>
      <c r="BJ8" t="s">
        <v>227</v>
      </c>
      <c r="BK8" s="55">
        <v>43200</v>
      </c>
      <c r="BL8" t="s">
        <v>291</v>
      </c>
      <c r="BM8" t="s">
        <v>292</v>
      </c>
      <c r="BN8" s="55">
        <v>43166</v>
      </c>
      <c r="BO8" t="s">
        <v>230</v>
      </c>
      <c r="BP8" t="s">
        <v>171</v>
      </c>
      <c r="BQ8" t="s">
        <v>171</v>
      </c>
      <c r="BR8" t="s">
        <v>171</v>
      </c>
      <c r="BS8" t="s">
        <v>199</v>
      </c>
      <c r="BT8" t="s">
        <v>200</v>
      </c>
      <c r="BU8" t="s">
        <v>227</v>
      </c>
      <c r="BV8" t="s">
        <v>201</v>
      </c>
      <c r="BW8" t="s">
        <v>202</v>
      </c>
      <c r="BX8" t="s">
        <v>201</v>
      </c>
      <c r="BY8" t="s">
        <v>202</v>
      </c>
      <c r="BZ8" t="s">
        <v>201</v>
      </c>
      <c r="CA8" t="s">
        <v>202</v>
      </c>
      <c r="CB8">
        <v>1674</v>
      </c>
    </row>
    <row r="9" spans="1:80">
      <c r="A9" t="s">
        <v>166</v>
      </c>
      <c r="B9" s="55">
        <v>43159</v>
      </c>
      <c r="C9" s="56">
        <v>9</v>
      </c>
      <c r="D9" t="s">
        <v>167</v>
      </c>
      <c r="E9" t="s">
        <v>214</v>
      </c>
      <c r="F9" t="s">
        <v>215</v>
      </c>
      <c r="G9" t="s">
        <v>293</v>
      </c>
      <c r="H9" t="s">
        <v>294</v>
      </c>
      <c r="I9" t="s">
        <v>295</v>
      </c>
      <c r="J9" t="s">
        <v>296</v>
      </c>
      <c r="K9" t="s">
        <v>174</v>
      </c>
      <c r="L9" s="56">
        <v>26814314</v>
      </c>
      <c r="M9" s="56" t="str">
        <f t="shared" si="0"/>
        <v>ruaf</v>
      </c>
      <c r="N9" s="56" t="s">
        <v>175</v>
      </c>
      <c r="O9" t="s">
        <v>297</v>
      </c>
      <c r="P9" t="s">
        <v>177</v>
      </c>
      <c r="Q9" t="s">
        <v>178</v>
      </c>
      <c r="R9" t="s">
        <v>179</v>
      </c>
      <c r="S9" t="s">
        <v>180</v>
      </c>
      <c r="T9" t="s">
        <v>181</v>
      </c>
      <c r="U9" t="s">
        <v>177</v>
      </c>
      <c r="V9" t="s">
        <v>206</v>
      </c>
      <c r="W9" t="s">
        <v>171</v>
      </c>
      <c r="X9" t="s">
        <v>171</v>
      </c>
      <c r="Y9" t="s">
        <v>206</v>
      </c>
      <c r="Z9" t="s">
        <v>298</v>
      </c>
      <c r="AA9" t="s">
        <v>185</v>
      </c>
      <c r="AB9" t="s">
        <v>186</v>
      </c>
      <c r="AC9" t="s">
        <v>222</v>
      </c>
      <c r="AD9" t="s">
        <v>188</v>
      </c>
      <c r="AF9" t="s">
        <v>171</v>
      </c>
      <c r="AG9" t="s">
        <v>182</v>
      </c>
      <c r="AH9" t="s">
        <v>182</v>
      </c>
      <c r="AI9" t="s">
        <v>182</v>
      </c>
      <c r="AJ9" t="s">
        <v>182</v>
      </c>
      <c r="AK9" t="s">
        <v>177</v>
      </c>
      <c r="AL9" t="s">
        <v>171</v>
      </c>
      <c r="AM9" t="s">
        <v>182</v>
      </c>
      <c r="AN9" t="s">
        <v>182</v>
      </c>
      <c r="AO9" t="s">
        <v>182</v>
      </c>
      <c r="AP9" t="s">
        <v>182</v>
      </c>
      <c r="AQ9" t="s">
        <v>182</v>
      </c>
      <c r="AR9" t="s">
        <v>182</v>
      </c>
      <c r="AS9" t="s">
        <v>182</v>
      </c>
      <c r="AT9" t="s">
        <v>171</v>
      </c>
      <c r="AU9" t="s">
        <v>180</v>
      </c>
      <c r="AV9" t="s">
        <v>181</v>
      </c>
      <c r="AW9" s="55">
        <v>43152</v>
      </c>
      <c r="AX9" s="55">
        <v>43152</v>
      </c>
      <c r="AY9" t="s">
        <v>189</v>
      </c>
      <c r="AZ9" t="s">
        <v>177</v>
      </c>
      <c r="BA9" s="55">
        <v>43152</v>
      </c>
      <c r="BB9" t="s">
        <v>182</v>
      </c>
      <c r="BC9" s="55">
        <v>43159</v>
      </c>
      <c r="BD9" t="s">
        <v>209</v>
      </c>
      <c r="BE9" t="s">
        <v>299</v>
      </c>
      <c r="BF9" s="55">
        <v>29512</v>
      </c>
      <c r="BG9" t="s">
        <v>300</v>
      </c>
      <c r="BH9" t="s">
        <v>301</v>
      </c>
      <c r="BI9" t="s">
        <v>171</v>
      </c>
      <c r="BK9" s="55">
        <v>43200</v>
      </c>
      <c r="BL9" t="s">
        <v>302</v>
      </c>
      <c r="BM9" t="s">
        <v>280</v>
      </c>
      <c r="BN9" s="55">
        <v>43166</v>
      </c>
      <c r="BO9" t="s">
        <v>230</v>
      </c>
      <c r="BP9" t="s">
        <v>171</v>
      </c>
      <c r="BQ9" t="s">
        <v>171</v>
      </c>
      <c r="BR9" t="s">
        <v>171</v>
      </c>
      <c r="BS9" t="s">
        <v>199</v>
      </c>
      <c r="BT9" t="s">
        <v>200</v>
      </c>
      <c r="BU9" t="s">
        <v>227</v>
      </c>
      <c r="BV9" t="s">
        <v>201</v>
      </c>
      <c r="BW9" t="s">
        <v>202</v>
      </c>
      <c r="BX9" t="s">
        <v>201</v>
      </c>
      <c r="BY9" t="s">
        <v>202</v>
      </c>
      <c r="BZ9" t="s">
        <v>201</v>
      </c>
      <c r="CA9" t="s">
        <v>202</v>
      </c>
      <c r="CB9">
        <v>1669</v>
      </c>
    </row>
    <row r="10" spans="1:80">
      <c r="A10" t="s">
        <v>166</v>
      </c>
      <c r="B10" s="55">
        <v>43157</v>
      </c>
      <c r="C10" s="56">
        <v>9</v>
      </c>
      <c r="D10" t="s">
        <v>167</v>
      </c>
      <c r="E10" t="s">
        <v>214</v>
      </c>
      <c r="F10" t="s">
        <v>215</v>
      </c>
      <c r="G10" t="s">
        <v>303</v>
      </c>
      <c r="H10" t="s">
        <v>304</v>
      </c>
      <c r="I10" t="s">
        <v>305</v>
      </c>
      <c r="J10" t="s">
        <v>306</v>
      </c>
      <c r="K10" t="s">
        <v>174</v>
      </c>
      <c r="L10" s="56">
        <v>42149459</v>
      </c>
      <c r="M10" s="56" t="str">
        <f t="shared" si="0"/>
        <v>ruaf</v>
      </c>
      <c r="N10" s="56" t="s">
        <v>175</v>
      </c>
      <c r="O10" t="s">
        <v>307</v>
      </c>
      <c r="P10" t="s">
        <v>177</v>
      </c>
      <c r="Q10" t="s">
        <v>178</v>
      </c>
      <c r="R10" t="s">
        <v>179</v>
      </c>
      <c r="S10" t="s">
        <v>180</v>
      </c>
      <c r="T10" t="s">
        <v>181</v>
      </c>
      <c r="U10" t="s">
        <v>177</v>
      </c>
      <c r="V10" t="s">
        <v>206</v>
      </c>
      <c r="W10" t="s">
        <v>171</v>
      </c>
      <c r="X10" t="s">
        <v>171</v>
      </c>
      <c r="Y10" t="s">
        <v>308</v>
      </c>
      <c r="Z10" t="s">
        <v>309</v>
      </c>
      <c r="AA10" t="s">
        <v>185</v>
      </c>
      <c r="AB10" t="s">
        <v>186</v>
      </c>
      <c r="AC10" t="s">
        <v>310</v>
      </c>
      <c r="AD10" t="s">
        <v>188</v>
      </c>
      <c r="AF10" t="s">
        <v>171</v>
      </c>
      <c r="AG10" t="s">
        <v>182</v>
      </c>
      <c r="AH10" t="s">
        <v>182</v>
      </c>
      <c r="AI10" t="s">
        <v>182</v>
      </c>
      <c r="AJ10" t="s">
        <v>182</v>
      </c>
      <c r="AK10" t="s">
        <v>177</v>
      </c>
      <c r="AL10" t="s">
        <v>171</v>
      </c>
      <c r="AM10" t="s">
        <v>182</v>
      </c>
      <c r="AN10" t="s">
        <v>182</v>
      </c>
      <c r="AO10" t="s">
        <v>182</v>
      </c>
      <c r="AP10" t="s">
        <v>182</v>
      </c>
      <c r="AQ10" t="s">
        <v>182</v>
      </c>
      <c r="AR10" t="s">
        <v>182</v>
      </c>
      <c r="AS10" t="s">
        <v>182</v>
      </c>
      <c r="AT10" t="s">
        <v>171</v>
      </c>
      <c r="AU10" t="s">
        <v>180</v>
      </c>
      <c r="AV10" t="s">
        <v>181</v>
      </c>
      <c r="AW10" s="55">
        <v>43151</v>
      </c>
      <c r="AX10" s="55">
        <v>43151</v>
      </c>
      <c r="AY10" t="s">
        <v>189</v>
      </c>
      <c r="AZ10" t="s">
        <v>177</v>
      </c>
      <c r="BA10" s="55">
        <v>43151</v>
      </c>
      <c r="BB10" t="s">
        <v>182</v>
      </c>
      <c r="BC10" s="55">
        <v>43157</v>
      </c>
      <c r="BD10" t="s">
        <v>190</v>
      </c>
      <c r="BE10" t="s">
        <v>311</v>
      </c>
      <c r="BF10" s="55">
        <v>29897</v>
      </c>
      <c r="BG10" t="s">
        <v>312</v>
      </c>
      <c r="BH10" t="s">
        <v>212</v>
      </c>
      <c r="BI10" t="s">
        <v>226</v>
      </c>
      <c r="BJ10" t="s">
        <v>227</v>
      </c>
      <c r="BK10" s="55">
        <v>43200</v>
      </c>
      <c r="BL10" t="s">
        <v>313</v>
      </c>
      <c r="BM10" t="s">
        <v>280</v>
      </c>
      <c r="BN10" s="55">
        <v>43166</v>
      </c>
      <c r="BO10" t="s">
        <v>230</v>
      </c>
      <c r="BP10" t="s">
        <v>171</v>
      </c>
      <c r="BQ10" t="s">
        <v>171</v>
      </c>
      <c r="BR10" t="s">
        <v>171</v>
      </c>
      <c r="BS10" t="s">
        <v>199</v>
      </c>
      <c r="BT10" t="s">
        <v>200</v>
      </c>
      <c r="BU10" t="s">
        <v>227</v>
      </c>
      <c r="BV10" t="s">
        <v>201</v>
      </c>
      <c r="BW10" t="s">
        <v>202</v>
      </c>
      <c r="BX10" t="s">
        <v>201</v>
      </c>
      <c r="BY10" t="s">
        <v>202</v>
      </c>
      <c r="BZ10" t="s">
        <v>201</v>
      </c>
      <c r="CA10" t="s">
        <v>202</v>
      </c>
      <c r="CB10">
        <v>1675</v>
      </c>
    </row>
    <row r="11" spans="1:80">
      <c r="A11" t="s">
        <v>166</v>
      </c>
      <c r="B11" s="55">
        <v>43172</v>
      </c>
      <c r="C11" s="56">
        <v>9</v>
      </c>
      <c r="D11" t="s">
        <v>167</v>
      </c>
      <c r="E11" t="s">
        <v>314</v>
      </c>
      <c r="F11" t="s">
        <v>215</v>
      </c>
      <c r="G11" s="59" t="s">
        <v>315</v>
      </c>
      <c r="H11" t="s">
        <v>171</v>
      </c>
      <c r="I11" t="s">
        <v>316</v>
      </c>
      <c r="J11" t="s">
        <v>254</v>
      </c>
      <c r="K11" t="s">
        <v>174</v>
      </c>
      <c r="L11" s="56">
        <v>1005089783</v>
      </c>
      <c r="M11" s="56" t="s">
        <v>317</v>
      </c>
      <c r="N11" s="56" t="s">
        <v>175</v>
      </c>
      <c r="O11" t="s">
        <v>255</v>
      </c>
      <c r="P11" t="s">
        <v>177</v>
      </c>
      <c r="Q11" t="s">
        <v>178</v>
      </c>
      <c r="R11" t="s">
        <v>179</v>
      </c>
      <c r="S11" t="s">
        <v>180</v>
      </c>
      <c r="T11" t="s">
        <v>181</v>
      </c>
      <c r="U11" t="s">
        <v>177</v>
      </c>
      <c r="V11" t="s">
        <v>202</v>
      </c>
      <c r="W11" t="s">
        <v>171</v>
      </c>
      <c r="X11" t="s">
        <v>171</v>
      </c>
      <c r="Y11" t="s">
        <v>318</v>
      </c>
      <c r="Z11" t="s">
        <v>319</v>
      </c>
      <c r="AA11" t="s">
        <v>258</v>
      </c>
      <c r="AB11" t="s">
        <v>259</v>
      </c>
      <c r="AC11" t="s">
        <v>260</v>
      </c>
      <c r="AD11" t="s">
        <v>182</v>
      </c>
      <c r="AF11" t="s">
        <v>171</v>
      </c>
      <c r="AG11" t="s">
        <v>182</v>
      </c>
      <c r="AH11" t="s">
        <v>182</v>
      </c>
      <c r="AI11" t="s">
        <v>182</v>
      </c>
      <c r="AJ11" t="s">
        <v>182</v>
      </c>
      <c r="AK11" t="s">
        <v>177</v>
      </c>
      <c r="AL11" t="s">
        <v>171</v>
      </c>
      <c r="AM11" t="s">
        <v>182</v>
      </c>
      <c r="AN11" t="s">
        <v>182</v>
      </c>
      <c r="AO11" t="s">
        <v>182</v>
      </c>
      <c r="AP11" t="s">
        <v>182</v>
      </c>
      <c r="AQ11" t="s">
        <v>182</v>
      </c>
      <c r="AR11" t="s">
        <v>182</v>
      </c>
      <c r="AS11" t="s">
        <v>182</v>
      </c>
      <c r="AT11" t="s">
        <v>171</v>
      </c>
      <c r="AU11" t="s">
        <v>180</v>
      </c>
      <c r="AV11" t="s">
        <v>181</v>
      </c>
      <c r="AW11" s="55">
        <v>43161</v>
      </c>
      <c r="AX11" t="s">
        <v>243</v>
      </c>
      <c r="AY11" t="s">
        <v>189</v>
      </c>
      <c r="AZ11" t="s">
        <v>182</v>
      </c>
      <c r="BA11" t="s">
        <v>243</v>
      </c>
      <c r="BB11" t="s">
        <v>182</v>
      </c>
      <c r="BC11" s="55">
        <v>43161</v>
      </c>
      <c r="BD11" t="s">
        <v>209</v>
      </c>
      <c r="BE11" t="s">
        <v>320</v>
      </c>
      <c r="BF11" s="55">
        <v>36270</v>
      </c>
      <c r="BG11" t="s">
        <v>171</v>
      </c>
      <c r="BH11" t="s">
        <v>321</v>
      </c>
      <c r="BI11" t="s">
        <v>171</v>
      </c>
      <c r="BK11" s="55">
        <v>43200</v>
      </c>
      <c r="BL11" t="s">
        <v>322</v>
      </c>
      <c r="BM11" t="s">
        <v>323</v>
      </c>
      <c r="BN11" s="55">
        <v>43172</v>
      </c>
      <c r="BP11" t="s">
        <v>171</v>
      </c>
      <c r="BQ11" t="s">
        <v>171</v>
      </c>
      <c r="BR11" t="s">
        <v>171</v>
      </c>
      <c r="BS11" t="s">
        <v>324</v>
      </c>
      <c r="BT11" t="s">
        <v>200</v>
      </c>
      <c r="BV11" t="s">
        <v>201</v>
      </c>
      <c r="BW11" t="s">
        <v>202</v>
      </c>
      <c r="BX11" t="s">
        <v>201</v>
      </c>
      <c r="BY11" t="s">
        <v>202</v>
      </c>
      <c r="CB11">
        <v>2790</v>
      </c>
    </row>
    <row r="12" spans="1:80">
      <c r="A12" t="s">
        <v>166</v>
      </c>
      <c r="B12" s="55">
        <v>43185</v>
      </c>
      <c r="C12" s="56">
        <v>9</v>
      </c>
      <c r="D12" t="s">
        <v>167</v>
      </c>
      <c r="E12" t="s">
        <v>250</v>
      </c>
      <c r="F12" t="s">
        <v>215</v>
      </c>
      <c r="G12" t="s">
        <v>325</v>
      </c>
      <c r="H12" t="s">
        <v>326</v>
      </c>
      <c r="I12" t="s">
        <v>327</v>
      </c>
      <c r="J12" t="s">
        <v>328</v>
      </c>
      <c r="K12" t="s">
        <v>174</v>
      </c>
      <c r="L12" s="56">
        <v>1076384200</v>
      </c>
      <c r="M12" s="56" t="str">
        <f>VLOOKUP(L12,cruce2,2,FALSE)</f>
        <v>ruaf</v>
      </c>
      <c r="N12" s="56" t="s">
        <v>175</v>
      </c>
      <c r="O12" t="s">
        <v>329</v>
      </c>
      <c r="P12" t="s">
        <v>177</v>
      </c>
      <c r="Q12" t="s">
        <v>178</v>
      </c>
      <c r="R12" t="s">
        <v>179</v>
      </c>
      <c r="S12" t="s">
        <v>180</v>
      </c>
      <c r="T12" t="s">
        <v>181</v>
      </c>
      <c r="U12" t="s">
        <v>177</v>
      </c>
      <c r="V12" t="s">
        <v>202</v>
      </c>
      <c r="W12" t="s">
        <v>171</v>
      </c>
      <c r="X12" t="s">
        <v>171</v>
      </c>
      <c r="Y12" t="s">
        <v>330</v>
      </c>
      <c r="Z12" t="s">
        <v>331</v>
      </c>
      <c r="AA12" t="s">
        <v>258</v>
      </c>
      <c r="AB12" t="s">
        <v>259</v>
      </c>
      <c r="AC12" t="s">
        <v>332</v>
      </c>
      <c r="AD12" t="s">
        <v>333</v>
      </c>
      <c r="AF12" t="s">
        <v>333</v>
      </c>
      <c r="AG12" t="s">
        <v>182</v>
      </c>
      <c r="AH12" t="s">
        <v>182</v>
      </c>
      <c r="AI12" t="s">
        <v>182</v>
      </c>
      <c r="AJ12" t="s">
        <v>182</v>
      </c>
      <c r="AK12" t="s">
        <v>182</v>
      </c>
      <c r="AL12" t="s">
        <v>171</v>
      </c>
      <c r="AM12" t="s">
        <v>182</v>
      </c>
      <c r="AN12" t="s">
        <v>182</v>
      </c>
      <c r="AO12" t="s">
        <v>182</v>
      </c>
      <c r="AP12" t="s">
        <v>182</v>
      </c>
      <c r="AQ12" t="s">
        <v>182</v>
      </c>
      <c r="AR12" t="s">
        <v>182</v>
      </c>
      <c r="AS12" t="s">
        <v>177</v>
      </c>
      <c r="AT12" t="s">
        <v>182</v>
      </c>
      <c r="AU12" t="s">
        <v>180</v>
      </c>
      <c r="AV12" t="s">
        <v>181</v>
      </c>
      <c r="AW12" s="55">
        <v>43159</v>
      </c>
      <c r="AX12" s="55">
        <v>43159</v>
      </c>
      <c r="AY12" t="s">
        <v>189</v>
      </c>
      <c r="AZ12" t="s">
        <v>177</v>
      </c>
      <c r="BA12" s="55">
        <v>43159</v>
      </c>
      <c r="BB12" t="s">
        <v>182</v>
      </c>
      <c r="BC12" s="55">
        <v>43159</v>
      </c>
      <c r="BD12" t="s">
        <v>209</v>
      </c>
      <c r="BE12" t="s">
        <v>334</v>
      </c>
      <c r="BF12" s="55">
        <v>33479</v>
      </c>
      <c r="BG12" t="s">
        <v>335</v>
      </c>
      <c r="BH12" t="s">
        <v>336</v>
      </c>
      <c r="BI12" t="s">
        <v>171</v>
      </c>
      <c r="BK12" s="55">
        <v>43200</v>
      </c>
      <c r="BL12" t="s">
        <v>337</v>
      </c>
      <c r="BM12" t="s">
        <v>338</v>
      </c>
      <c r="BN12" s="55">
        <v>43192</v>
      </c>
      <c r="BO12" t="s">
        <v>266</v>
      </c>
      <c r="BP12" t="s">
        <v>171</v>
      </c>
      <c r="BQ12" t="s">
        <v>171</v>
      </c>
      <c r="BR12" t="s">
        <v>171</v>
      </c>
      <c r="BS12" t="s">
        <v>339</v>
      </c>
      <c r="BT12" t="s">
        <v>200</v>
      </c>
      <c r="BU12" t="s">
        <v>267</v>
      </c>
      <c r="BV12" t="s">
        <v>201</v>
      </c>
      <c r="BW12" t="s">
        <v>202</v>
      </c>
      <c r="BX12" t="s">
        <v>201</v>
      </c>
      <c r="BY12" t="s">
        <v>202</v>
      </c>
      <c r="BZ12" t="s">
        <v>201</v>
      </c>
      <c r="CA12" t="s">
        <v>202</v>
      </c>
      <c r="CB12">
        <v>3133</v>
      </c>
    </row>
    <row r="13" spans="1:80">
      <c r="A13" t="s">
        <v>166</v>
      </c>
      <c r="B13" s="55">
        <v>43165</v>
      </c>
      <c r="C13" s="56">
        <v>9</v>
      </c>
      <c r="D13" t="s">
        <v>167</v>
      </c>
      <c r="E13" t="s">
        <v>250</v>
      </c>
      <c r="F13" t="s">
        <v>215</v>
      </c>
      <c r="G13" t="s">
        <v>340</v>
      </c>
      <c r="H13" t="s">
        <v>341</v>
      </c>
      <c r="I13" t="s">
        <v>342</v>
      </c>
      <c r="J13" t="s">
        <v>343</v>
      </c>
      <c r="K13" t="s">
        <v>174</v>
      </c>
      <c r="L13" s="56">
        <v>1087550776</v>
      </c>
      <c r="M13" s="56" t="str">
        <f>VLOOKUP(L13,cruce2,2,FALSE)</f>
        <v>ruaf</v>
      </c>
      <c r="N13" s="56" t="s">
        <v>175</v>
      </c>
      <c r="O13" t="s">
        <v>344</v>
      </c>
      <c r="P13" t="s">
        <v>177</v>
      </c>
      <c r="Q13" t="s">
        <v>178</v>
      </c>
      <c r="R13" t="s">
        <v>179</v>
      </c>
      <c r="S13" t="s">
        <v>180</v>
      </c>
      <c r="T13" t="s">
        <v>181</v>
      </c>
      <c r="U13" t="s">
        <v>177</v>
      </c>
      <c r="V13" t="s">
        <v>202</v>
      </c>
      <c r="W13" t="s">
        <v>171</v>
      </c>
      <c r="X13" t="s">
        <v>171</v>
      </c>
      <c r="Y13" t="s">
        <v>256</v>
      </c>
      <c r="Z13" t="s">
        <v>345</v>
      </c>
      <c r="AA13" t="s">
        <v>258</v>
      </c>
      <c r="AB13" t="s">
        <v>259</v>
      </c>
      <c r="AC13" t="s">
        <v>260</v>
      </c>
      <c r="AD13" t="s">
        <v>188</v>
      </c>
      <c r="AF13" t="s">
        <v>171</v>
      </c>
      <c r="AG13" t="s">
        <v>182</v>
      </c>
      <c r="AH13" t="s">
        <v>182</v>
      </c>
      <c r="AI13" t="s">
        <v>182</v>
      </c>
      <c r="AJ13" t="s">
        <v>182</v>
      </c>
      <c r="AK13" t="s">
        <v>182</v>
      </c>
      <c r="AL13" t="s">
        <v>171</v>
      </c>
      <c r="AM13" t="s">
        <v>182</v>
      </c>
      <c r="AN13" t="s">
        <v>182</v>
      </c>
      <c r="AO13" t="s">
        <v>182</v>
      </c>
      <c r="AP13" t="s">
        <v>182</v>
      </c>
      <c r="AQ13" t="s">
        <v>182</v>
      </c>
      <c r="AR13" t="s">
        <v>182</v>
      </c>
      <c r="AS13" t="s">
        <v>177</v>
      </c>
      <c r="AT13" t="s">
        <v>171</v>
      </c>
      <c r="AU13" t="s">
        <v>180</v>
      </c>
      <c r="AV13" t="s">
        <v>181</v>
      </c>
      <c r="AW13" s="55">
        <v>43157</v>
      </c>
      <c r="AX13" s="55">
        <v>43157</v>
      </c>
      <c r="AY13" t="s">
        <v>189</v>
      </c>
      <c r="AZ13" t="s">
        <v>182</v>
      </c>
      <c r="BA13" t="s">
        <v>243</v>
      </c>
      <c r="BB13" t="s">
        <v>182</v>
      </c>
      <c r="BC13" s="55">
        <v>43157</v>
      </c>
      <c r="BD13" t="s">
        <v>209</v>
      </c>
      <c r="BE13" t="s">
        <v>346</v>
      </c>
      <c r="BF13" s="55">
        <v>32466</v>
      </c>
      <c r="BG13" t="s">
        <v>347</v>
      </c>
      <c r="BH13" t="s">
        <v>348</v>
      </c>
      <c r="BI13" t="s">
        <v>171</v>
      </c>
      <c r="BK13" s="55">
        <v>43200</v>
      </c>
      <c r="BL13" t="s">
        <v>337</v>
      </c>
      <c r="BM13" t="s">
        <v>338</v>
      </c>
      <c r="BN13" s="55">
        <v>43165</v>
      </c>
      <c r="BO13" t="s">
        <v>266</v>
      </c>
      <c r="BP13" t="s">
        <v>171</v>
      </c>
      <c r="BQ13" t="s">
        <v>171</v>
      </c>
      <c r="BR13" t="s">
        <v>171</v>
      </c>
      <c r="BS13" t="s">
        <v>231</v>
      </c>
      <c r="BT13" t="s">
        <v>200</v>
      </c>
      <c r="BU13" t="s">
        <v>267</v>
      </c>
      <c r="BV13" t="s">
        <v>201</v>
      </c>
      <c r="BW13" t="s">
        <v>202</v>
      </c>
      <c r="BX13" t="s">
        <v>201</v>
      </c>
      <c r="BY13" t="s">
        <v>202</v>
      </c>
      <c r="BZ13" t="s">
        <v>201</v>
      </c>
      <c r="CA13" t="s">
        <v>202</v>
      </c>
      <c r="CB13">
        <v>1641</v>
      </c>
    </row>
    <row r="14" spans="1:80">
      <c r="A14" t="s">
        <v>166</v>
      </c>
      <c r="B14" s="55">
        <v>43161</v>
      </c>
      <c r="C14" s="56">
        <v>9</v>
      </c>
      <c r="D14" t="s">
        <v>167</v>
      </c>
      <c r="E14" t="s">
        <v>168</v>
      </c>
      <c r="F14" t="s">
        <v>169</v>
      </c>
      <c r="G14" t="s">
        <v>349</v>
      </c>
      <c r="H14" t="s">
        <v>350</v>
      </c>
      <c r="I14" t="s">
        <v>351</v>
      </c>
      <c r="J14" t="s">
        <v>352</v>
      </c>
      <c r="K14" t="s">
        <v>174</v>
      </c>
      <c r="L14" s="56">
        <v>1090411746</v>
      </c>
      <c r="M14" s="56" t="str">
        <f>VLOOKUP(L14,cruce2,2,FALSE)</f>
        <v>ruaf</v>
      </c>
      <c r="N14" s="56" t="s">
        <v>175</v>
      </c>
      <c r="O14" t="s">
        <v>353</v>
      </c>
      <c r="P14" t="s">
        <v>177</v>
      </c>
      <c r="Q14" t="s">
        <v>178</v>
      </c>
      <c r="R14" t="s">
        <v>179</v>
      </c>
      <c r="S14" t="s">
        <v>180</v>
      </c>
      <c r="T14" t="s">
        <v>181</v>
      </c>
      <c r="U14" t="s">
        <v>182</v>
      </c>
      <c r="V14" t="s">
        <v>171</v>
      </c>
      <c r="W14" t="s">
        <v>354</v>
      </c>
      <c r="X14" t="s">
        <v>171</v>
      </c>
      <c r="Y14" t="s">
        <v>171</v>
      </c>
      <c r="Z14" t="s">
        <v>355</v>
      </c>
      <c r="AA14" t="s">
        <v>185</v>
      </c>
      <c r="AB14" t="s">
        <v>186</v>
      </c>
      <c r="AC14" t="s">
        <v>356</v>
      </c>
      <c r="AD14" t="s">
        <v>188</v>
      </c>
      <c r="AF14" t="s">
        <v>171</v>
      </c>
      <c r="AG14" t="s">
        <v>182</v>
      </c>
      <c r="AH14" t="s">
        <v>182</v>
      </c>
      <c r="AI14" t="s">
        <v>182</v>
      </c>
      <c r="AJ14" t="s">
        <v>182</v>
      </c>
      <c r="AK14" t="s">
        <v>182</v>
      </c>
      <c r="AL14" t="s">
        <v>171</v>
      </c>
      <c r="AM14" t="s">
        <v>182</v>
      </c>
      <c r="AN14" t="s">
        <v>182</v>
      </c>
      <c r="AO14" t="s">
        <v>182</v>
      </c>
      <c r="AP14" t="s">
        <v>182</v>
      </c>
      <c r="AQ14" t="s">
        <v>182</v>
      </c>
      <c r="AR14" t="s">
        <v>182</v>
      </c>
      <c r="AS14" t="s">
        <v>177</v>
      </c>
      <c r="AT14" t="s">
        <v>171</v>
      </c>
      <c r="AU14" t="s">
        <v>180</v>
      </c>
      <c r="AV14" t="s">
        <v>181</v>
      </c>
      <c r="AW14" s="55">
        <v>43153</v>
      </c>
      <c r="AX14" s="55">
        <v>43153</v>
      </c>
      <c r="AY14" t="s">
        <v>189</v>
      </c>
      <c r="AZ14" t="s">
        <v>177</v>
      </c>
      <c r="BA14" s="55">
        <v>43153</v>
      </c>
      <c r="BB14" t="s">
        <v>182</v>
      </c>
      <c r="BC14" s="55">
        <v>43161</v>
      </c>
      <c r="BD14" t="s">
        <v>209</v>
      </c>
      <c r="BE14" t="s">
        <v>357</v>
      </c>
      <c r="BF14" s="55">
        <v>32633</v>
      </c>
      <c r="BG14" t="s">
        <v>358</v>
      </c>
      <c r="BH14" t="s">
        <v>359</v>
      </c>
      <c r="BI14" t="s">
        <v>171</v>
      </c>
      <c r="BK14" s="55">
        <v>43200</v>
      </c>
      <c r="BL14" t="s">
        <v>360</v>
      </c>
      <c r="BM14" t="s">
        <v>197</v>
      </c>
      <c r="BN14" s="55">
        <v>43164</v>
      </c>
      <c r="BO14" t="s">
        <v>198</v>
      </c>
      <c r="BP14" t="s">
        <v>171</v>
      </c>
      <c r="BQ14" t="s">
        <v>171</v>
      </c>
      <c r="BR14" t="s">
        <v>171</v>
      </c>
      <c r="BS14" t="s">
        <v>231</v>
      </c>
      <c r="BT14" t="s">
        <v>200</v>
      </c>
      <c r="BU14" t="s">
        <v>195</v>
      </c>
      <c r="BV14" t="s">
        <v>201</v>
      </c>
      <c r="BW14" t="s">
        <v>202</v>
      </c>
      <c r="BX14" t="s">
        <v>201</v>
      </c>
      <c r="BY14" t="s">
        <v>202</v>
      </c>
      <c r="BZ14" t="s">
        <v>201</v>
      </c>
      <c r="CA14" t="s">
        <v>202</v>
      </c>
      <c r="CB14">
        <v>1452</v>
      </c>
    </row>
    <row r="15" spans="1:80">
      <c r="A15" t="s">
        <v>166</v>
      </c>
      <c r="B15" s="55">
        <v>43161</v>
      </c>
      <c r="C15" s="56">
        <v>9</v>
      </c>
      <c r="D15" t="s">
        <v>167</v>
      </c>
      <c r="E15" t="s">
        <v>168</v>
      </c>
      <c r="F15" t="s">
        <v>169</v>
      </c>
      <c r="G15" t="s">
        <v>349</v>
      </c>
      <c r="H15" t="s">
        <v>350</v>
      </c>
      <c r="I15" t="s">
        <v>351</v>
      </c>
      <c r="J15" t="s">
        <v>352</v>
      </c>
      <c r="K15" t="s">
        <v>174</v>
      </c>
      <c r="L15" s="58" t="s">
        <v>361</v>
      </c>
      <c r="M15" s="56" t="s">
        <v>362</v>
      </c>
      <c r="N15" s="56" t="s">
        <v>175</v>
      </c>
      <c r="O15" t="s">
        <v>353</v>
      </c>
      <c r="P15" t="s">
        <v>177</v>
      </c>
      <c r="Q15" t="s">
        <v>178</v>
      </c>
      <c r="R15" t="s">
        <v>179</v>
      </c>
      <c r="S15" t="s">
        <v>180</v>
      </c>
      <c r="T15" t="s">
        <v>181</v>
      </c>
      <c r="U15" t="s">
        <v>182</v>
      </c>
      <c r="V15" t="s">
        <v>171</v>
      </c>
      <c r="W15" t="s">
        <v>354</v>
      </c>
      <c r="X15" t="s">
        <v>171</v>
      </c>
      <c r="Y15" t="s">
        <v>171</v>
      </c>
      <c r="Z15" t="s">
        <v>355</v>
      </c>
      <c r="AA15" t="s">
        <v>185</v>
      </c>
      <c r="AB15" t="s">
        <v>186</v>
      </c>
      <c r="AC15" t="s">
        <v>356</v>
      </c>
      <c r="AD15" t="s">
        <v>188</v>
      </c>
      <c r="AF15" t="s">
        <v>171</v>
      </c>
      <c r="AG15" t="s">
        <v>182</v>
      </c>
      <c r="AH15" t="s">
        <v>182</v>
      </c>
      <c r="AI15" t="s">
        <v>182</v>
      </c>
      <c r="AJ15" t="s">
        <v>182</v>
      </c>
      <c r="AK15" t="s">
        <v>182</v>
      </c>
      <c r="AL15" t="s">
        <v>171</v>
      </c>
      <c r="AM15" t="s">
        <v>182</v>
      </c>
      <c r="AN15" t="s">
        <v>182</v>
      </c>
      <c r="AO15" t="s">
        <v>182</v>
      </c>
      <c r="AP15" t="s">
        <v>182</v>
      </c>
      <c r="AQ15" t="s">
        <v>182</v>
      </c>
      <c r="AR15" t="s">
        <v>182</v>
      </c>
      <c r="AS15" t="s">
        <v>177</v>
      </c>
      <c r="AT15" t="s">
        <v>171</v>
      </c>
      <c r="AU15" t="s">
        <v>180</v>
      </c>
      <c r="AV15" t="s">
        <v>181</v>
      </c>
      <c r="AW15" s="55">
        <v>43153</v>
      </c>
      <c r="AX15" s="55">
        <v>43153</v>
      </c>
      <c r="AY15" t="s">
        <v>189</v>
      </c>
      <c r="AZ15" t="s">
        <v>177</v>
      </c>
      <c r="BA15" s="55">
        <v>43153</v>
      </c>
      <c r="BB15" t="s">
        <v>182</v>
      </c>
      <c r="BC15" s="55">
        <v>43161</v>
      </c>
      <c r="BD15" t="s">
        <v>209</v>
      </c>
      <c r="BE15" t="s">
        <v>357</v>
      </c>
      <c r="BF15" s="55">
        <v>32633</v>
      </c>
      <c r="BG15" t="s">
        <v>363</v>
      </c>
      <c r="BH15" t="s">
        <v>359</v>
      </c>
      <c r="BI15" t="s">
        <v>171</v>
      </c>
      <c r="BK15" s="55">
        <v>43200</v>
      </c>
      <c r="BL15" t="s">
        <v>360</v>
      </c>
      <c r="BM15" t="s">
        <v>197</v>
      </c>
      <c r="BN15" s="55">
        <v>43164</v>
      </c>
      <c r="BO15" t="s">
        <v>198</v>
      </c>
      <c r="BP15" t="s">
        <v>171</v>
      </c>
      <c r="BQ15" t="s">
        <v>171</v>
      </c>
      <c r="BR15" t="s">
        <v>171</v>
      </c>
      <c r="BS15" t="s">
        <v>231</v>
      </c>
      <c r="BT15" t="s">
        <v>200</v>
      </c>
      <c r="BU15" t="s">
        <v>195</v>
      </c>
      <c r="BV15" t="s">
        <v>201</v>
      </c>
      <c r="BW15" t="s">
        <v>202</v>
      </c>
      <c r="BX15" t="s">
        <v>201</v>
      </c>
      <c r="BY15" t="s">
        <v>202</v>
      </c>
      <c r="BZ15" t="s">
        <v>201</v>
      </c>
      <c r="CA15" t="s">
        <v>202</v>
      </c>
      <c r="CB15">
        <v>1453</v>
      </c>
    </row>
    <row r="16" spans="1:80">
      <c r="A16" t="s">
        <v>166</v>
      </c>
      <c r="B16" s="55">
        <v>43164</v>
      </c>
      <c r="C16" s="56">
        <v>10</v>
      </c>
      <c r="D16" t="s">
        <v>167</v>
      </c>
      <c r="E16" t="s">
        <v>250</v>
      </c>
      <c r="F16" t="s">
        <v>215</v>
      </c>
      <c r="G16" t="s">
        <v>364</v>
      </c>
      <c r="H16" t="s">
        <v>365</v>
      </c>
      <c r="I16" t="s">
        <v>366</v>
      </c>
      <c r="J16" t="s">
        <v>367</v>
      </c>
      <c r="K16" t="s">
        <v>174</v>
      </c>
      <c r="L16" s="56">
        <v>1078180499</v>
      </c>
      <c r="M16" s="56" t="str">
        <f>VLOOKUP(L16,cruce2,2,FALSE)</f>
        <v>ruaf</v>
      </c>
      <c r="N16" s="56" t="s">
        <v>175</v>
      </c>
      <c r="O16" t="s">
        <v>368</v>
      </c>
      <c r="P16" t="s">
        <v>177</v>
      </c>
      <c r="Q16" t="s">
        <v>178</v>
      </c>
      <c r="R16" t="s">
        <v>179</v>
      </c>
      <c r="S16" t="s">
        <v>180</v>
      </c>
      <c r="T16" t="s">
        <v>181</v>
      </c>
      <c r="U16" t="s">
        <v>177</v>
      </c>
      <c r="V16" t="s">
        <v>202</v>
      </c>
      <c r="W16" t="s">
        <v>171</v>
      </c>
      <c r="X16" t="s">
        <v>171</v>
      </c>
      <c r="Y16" t="s">
        <v>369</v>
      </c>
      <c r="Z16" t="s">
        <v>370</v>
      </c>
      <c r="AA16" t="s">
        <v>258</v>
      </c>
      <c r="AB16" t="s">
        <v>259</v>
      </c>
      <c r="AC16" t="s">
        <v>332</v>
      </c>
      <c r="AD16" t="s">
        <v>188</v>
      </c>
      <c r="AF16" t="s">
        <v>171</v>
      </c>
      <c r="AG16" t="s">
        <v>182</v>
      </c>
      <c r="AH16" t="s">
        <v>182</v>
      </c>
      <c r="AI16" t="s">
        <v>182</v>
      </c>
      <c r="AJ16" t="s">
        <v>182</v>
      </c>
      <c r="AK16" t="s">
        <v>182</v>
      </c>
      <c r="AL16" t="s">
        <v>171</v>
      </c>
      <c r="AM16" t="s">
        <v>182</v>
      </c>
      <c r="AN16" t="s">
        <v>182</v>
      </c>
      <c r="AO16" t="s">
        <v>182</v>
      </c>
      <c r="AP16" t="s">
        <v>182</v>
      </c>
      <c r="AQ16" t="s">
        <v>182</v>
      </c>
      <c r="AR16" t="s">
        <v>182</v>
      </c>
      <c r="AS16" t="s">
        <v>177</v>
      </c>
      <c r="AT16" t="s">
        <v>171</v>
      </c>
      <c r="AU16" t="s">
        <v>180</v>
      </c>
      <c r="AV16" t="s">
        <v>181</v>
      </c>
      <c r="AW16" s="55">
        <v>43164</v>
      </c>
      <c r="AX16" s="55">
        <v>43164</v>
      </c>
      <c r="AY16" t="s">
        <v>189</v>
      </c>
      <c r="AZ16" t="s">
        <v>182</v>
      </c>
      <c r="BA16" t="s">
        <v>243</v>
      </c>
      <c r="BB16" t="s">
        <v>182</v>
      </c>
      <c r="BC16" s="55">
        <v>43164</v>
      </c>
      <c r="BD16" t="s">
        <v>209</v>
      </c>
      <c r="BE16" t="s">
        <v>371</v>
      </c>
      <c r="BF16" s="55">
        <v>34303</v>
      </c>
      <c r="BG16" t="s">
        <v>372</v>
      </c>
      <c r="BH16" t="s">
        <v>373</v>
      </c>
      <c r="BI16" t="s">
        <v>171</v>
      </c>
      <c r="BK16" s="55">
        <v>43200</v>
      </c>
      <c r="BL16" t="s">
        <v>264</v>
      </c>
      <c r="BM16" t="s">
        <v>265</v>
      </c>
      <c r="BN16" s="55">
        <v>43165</v>
      </c>
      <c r="BO16" t="s">
        <v>266</v>
      </c>
      <c r="BP16" t="s">
        <v>171</v>
      </c>
      <c r="BQ16" t="s">
        <v>171</v>
      </c>
      <c r="BR16" t="s">
        <v>171</v>
      </c>
      <c r="BS16" t="s">
        <v>231</v>
      </c>
      <c r="BT16" t="s">
        <v>200</v>
      </c>
      <c r="BU16" t="s">
        <v>267</v>
      </c>
      <c r="BV16" t="s">
        <v>201</v>
      </c>
      <c r="BW16" t="s">
        <v>202</v>
      </c>
      <c r="BX16" t="s">
        <v>201</v>
      </c>
      <c r="BY16" t="s">
        <v>202</v>
      </c>
      <c r="BZ16" t="s">
        <v>201</v>
      </c>
      <c r="CA16" t="s">
        <v>202</v>
      </c>
      <c r="CB16">
        <v>1640</v>
      </c>
    </row>
    <row r="17" spans="1:80">
      <c r="A17" t="s">
        <v>166</v>
      </c>
      <c r="B17" s="55">
        <v>43171</v>
      </c>
      <c r="C17" s="56">
        <v>11</v>
      </c>
      <c r="D17" t="s">
        <v>167</v>
      </c>
      <c r="E17" t="s">
        <v>250</v>
      </c>
      <c r="F17" t="s">
        <v>215</v>
      </c>
      <c r="G17" t="s">
        <v>349</v>
      </c>
      <c r="H17" t="s">
        <v>374</v>
      </c>
      <c r="I17" t="s">
        <v>375</v>
      </c>
      <c r="J17" t="s">
        <v>376</v>
      </c>
      <c r="K17" t="s">
        <v>174</v>
      </c>
      <c r="L17" s="56">
        <v>1088285810</v>
      </c>
      <c r="M17" s="56" t="str">
        <f>VLOOKUP(L17,cruce2,2,FALSE)</f>
        <v>ruaf</v>
      </c>
      <c r="N17" s="56" t="s">
        <v>175</v>
      </c>
      <c r="O17" t="s">
        <v>377</v>
      </c>
      <c r="P17" t="s">
        <v>177</v>
      </c>
      <c r="Q17" t="s">
        <v>178</v>
      </c>
      <c r="R17" t="s">
        <v>179</v>
      </c>
      <c r="S17" t="s">
        <v>180</v>
      </c>
      <c r="T17" t="s">
        <v>181</v>
      </c>
      <c r="U17" t="s">
        <v>182</v>
      </c>
      <c r="V17" t="s">
        <v>171</v>
      </c>
      <c r="W17" t="s">
        <v>378</v>
      </c>
      <c r="X17" t="s">
        <v>171</v>
      </c>
      <c r="Y17" t="s">
        <v>171</v>
      </c>
      <c r="Z17" t="s">
        <v>379</v>
      </c>
      <c r="AA17" t="s">
        <v>258</v>
      </c>
      <c r="AB17" t="s">
        <v>259</v>
      </c>
      <c r="AC17" t="s">
        <v>260</v>
      </c>
      <c r="AD17" t="s">
        <v>188</v>
      </c>
      <c r="AF17" t="s">
        <v>171</v>
      </c>
      <c r="AG17" t="s">
        <v>182</v>
      </c>
      <c r="AH17" t="s">
        <v>182</v>
      </c>
      <c r="AI17" t="s">
        <v>182</v>
      </c>
      <c r="AJ17" t="s">
        <v>182</v>
      </c>
      <c r="AK17" t="s">
        <v>182</v>
      </c>
      <c r="AL17" t="s">
        <v>171</v>
      </c>
      <c r="AM17" t="s">
        <v>182</v>
      </c>
      <c r="AN17" t="s">
        <v>182</v>
      </c>
      <c r="AO17" t="s">
        <v>182</v>
      </c>
      <c r="AP17" t="s">
        <v>182</v>
      </c>
      <c r="AQ17" t="s">
        <v>182</v>
      </c>
      <c r="AR17" t="s">
        <v>182</v>
      </c>
      <c r="AS17" t="s">
        <v>177</v>
      </c>
      <c r="AT17" t="s">
        <v>171</v>
      </c>
      <c r="AU17" t="s">
        <v>180</v>
      </c>
      <c r="AV17" t="s">
        <v>181</v>
      </c>
      <c r="AW17" s="55">
        <v>43144</v>
      </c>
      <c r="AX17" s="55">
        <v>43144</v>
      </c>
      <c r="AY17" t="s">
        <v>189</v>
      </c>
      <c r="AZ17" t="s">
        <v>177</v>
      </c>
      <c r="BA17" s="55">
        <v>43144</v>
      </c>
      <c r="BB17" t="s">
        <v>182</v>
      </c>
      <c r="BC17" s="55">
        <v>43171</v>
      </c>
      <c r="BD17" t="s">
        <v>209</v>
      </c>
      <c r="BE17" t="s">
        <v>380</v>
      </c>
      <c r="BF17" s="55">
        <v>33258</v>
      </c>
      <c r="BG17" t="s">
        <v>381</v>
      </c>
      <c r="BH17" t="s">
        <v>382</v>
      </c>
      <c r="BI17" t="s">
        <v>171</v>
      </c>
      <c r="BK17" s="55">
        <v>43200</v>
      </c>
      <c r="BL17" t="s">
        <v>264</v>
      </c>
      <c r="BM17" t="s">
        <v>265</v>
      </c>
      <c r="BN17" s="55">
        <v>43172</v>
      </c>
      <c r="BO17" t="s">
        <v>266</v>
      </c>
      <c r="BP17" t="s">
        <v>171</v>
      </c>
      <c r="BQ17" t="s">
        <v>171</v>
      </c>
      <c r="BR17" t="s">
        <v>171</v>
      </c>
      <c r="BS17" t="s">
        <v>231</v>
      </c>
      <c r="BT17" t="s">
        <v>200</v>
      </c>
      <c r="BU17" t="s">
        <v>267</v>
      </c>
      <c r="BV17" t="s">
        <v>201</v>
      </c>
      <c r="BW17" t="s">
        <v>202</v>
      </c>
      <c r="BX17" t="s">
        <v>201</v>
      </c>
      <c r="BY17" t="s">
        <v>202</v>
      </c>
      <c r="BZ17" t="s">
        <v>201</v>
      </c>
      <c r="CA17" t="s">
        <v>202</v>
      </c>
      <c r="CB17">
        <v>2432</v>
      </c>
    </row>
    <row r="18" spans="1:80">
      <c r="A18" t="s">
        <v>166</v>
      </c>
      <c r="B18" s="55">
        <v>43170</v>
      </c>
      <c r="C18" s="56">
        <v>11</v>
      </c>
      <c r="D18" t="s">
        <v>167</v>
      </c>
      <c r="E18" t="s">
        <v>250</v>
      </c>
      <c r="F18" t="s">
        <v>215</v>
      </c>
      <c r="G18" t="s">
        <v>383</v>
      </c>
      <c r="H18" t="s">
        <v>384</v>
      </c>
      <c r="I18" t="s">
        <v>385</v>
      </c>
      <c r="J18" t="s">
        <v>386</v>
      </c>
      <c r="K18" t="s">
        <v>174</v>
      </c>
      <c r="L18" s="56">
        <v>1092914659</v>
      </c>
      <c r="M18" s="56" t="str">
        <f>VLOOKUP(L18,cruce2,2,FALSE)</f>
        <v>ruaf</v>
      </c>
      <c r="N18" s="56" t="s">
        <v>175</v>
      </c>
      <c r="O18" t="s">
        <v>284</v>
      </c>
      <c r="P18" t="s">
        <v>177</v>
      </c>
      <c r="Q18" t="s">
        <v>178</v>
      </c>
      <c r="R18" t="s">
        <v>179</v>
      </c>
      <c r="S18" t="s">
        <v>180</v>
      </c>
      <c r="T18" t="s">
        <v>181</v>
      </c>
      <c r="U18" t="s">
        <v>177</v>
      </c>
      <c r="V18" t="s">
        <v>202</v>
      </c>
      <c r="W18" t="s">
        <v>171</v>
      </c>
      <c r="X18" t="s">
        <v>171</v>
      </c>
      <c r="Y18" t="s">
        <v>387</v>
      </c>
      <c r="Z18" t="s">
        <v>387</v>
      </c>
      <c r="AA18" t="s">
        <v>258</v>
      </c>
      <c r="AB18" t="s">
        <v>259</v>
      </c>
      <c r="AC18" t="s">
        <v>260</v>
      </c>
      <c r="AD18" t="s">
        <v>188</v>
      </c>
      <c r="AF18" t="s">
        <v>171</v>
      </c>
      <c r="AG18" t="s">
        <v>182</v>
      </c>
      <c r="AH18" t="s">
        <v>182</v>
      </c>
      <c r="AI18" t="s">
        <v>182</v>
      </c>
      <c r="AJ18" t="s">
        <v>182</v>
      </c>
      <c r="AK18" t="s">
        <v>182</v>
      </c>
      <c r="AL18" t="s">
        <v>171</v>
      </c>
      <c r="AM18" t="s">
        <v>182</v>
      </c>
      <c r="AN18" t="s">
        <v>182</v>
      </c>
      <c r="AO18" t="s">
        <v>182</v>
      </c>
      <c r="AP18" t="s">
        <v>182</v>
      </c>
      <c r="AQ18" t="s">
        <v>182</v>
      </c>
      <c r="AR18" t="s">
        <v>182</v>
      </c>
      <c r="AS18" t="s">
        <v>177</v>
      </c>
      <c r="AT18" t="s">
        <v>171</v>
      </c>
      <c r="AU18" t="s">
        <v>180</v>
      </c>
      <c r="AV18" t="s">
        <v>181</v>
      </c>
      <c r="AW18" s="55">
        <v>43157</v>
      </c>
      <c r="AX18" s="55">
        <v>43157</v>
      </c>
      <c r="AY18" t="s">
        <v>189</v>
      </c>
      <c r="AZ18" t="s">
        <v>177</v>
      </c>
      <c r="BA18" s="55">
        <v>43157</v>
      </c>
      <c r="BB18" t="s">
        <v>182</v>
      </c>
      <c r="BC18" s="55">
        <v>43170</v>
      </c>
      <c r="BD18" t="s">
        <v>209</v>
      </c>
      <c r="BE18" t="s">
        <v>388</v>
      </c>
      <c r="BF18" s="55">
        <v>34614</v>
      </c>
      <c r="BG18" t="s">
        <v>389</v>
      </c>
      <c r="BH18" t="s">
        <v>263</v>
      </c>
      <c r="BI18" t="s">
        <v>171</v>
      </c>
      <c r="BK18" s="55">
        <v>43200</v>
      </c>
      <c r="BL18" t="s">
        <v>264</v>
      </c>
      <c r="BM18" t="s">
        <v>265</v>
      </c>
      <c r="BN18" s="55">
        <v>43172</v>
      </c>
      <c r="BO18" t="s">
        <v>266</v>
      </c>
      <c r="BP18" t="s">
        <v>171</v>
      </c>
      <c r="BQ18" t="s">
        <v>171</v>
      </c>
      <c r="BR18" t="s">
        <v>171</v>
      </c>
      <c r="BS18" t="s">
        <v>231</v>
      </c>
      <c r="BT18" t="s">
        <v>200</v>
      </c>
      <c r="BU18" t="s">
        <v>267</v>
      </c>
      <c r="BV18" t="s">
        <v>201</v>
      </c>
      <c r="BW18" t="s">
        <v>202</v>
      </c>
      <c r="BX18" t="s">
        <v>201</v>
      </c>
      <c r="BY18" t="s">
        <v>202</v>
      </c>
      <c r="BZ18" t="s">
        <v>201</v>
      </c>
      <c r="CA18" t="s">
        <v>202</v>
      </c>
      <c r="CB18">
        <v>2430</v>
      </c>
    </row>
    <row r="19" spans="1:80" s="59" customFormat="1">
      <c r="A19" s="59" t="s">
        <v>166</v>
      </c>
      <c r="B19" s="60">
        <v>43190</v>
      </c>
      <c r="C19" s="57">
        <v>14</v>
      </c>
      <c r="D19" s="59" t="s">
        <v>167</v>
      </c>
      <c r="E19" s="59" t="s">
        <v>214</v>
      </c>
      <c r="F19" s="59" t="s">
        <v>215</v>
      </c>
      <c r="G19" s="59" t="s">
        <v>390</v>
      </c>
      <c r="H19" s="59" t="s">
        <v>171</v>
      </c>
      <c r="I19" s="59" t="s">
        <v>391</v>
      </c>
      <c r="J19" s="59" t="s">
        <v>392</v>
      </c>
      <c r="K19" s="59" t="s">
        <v>174</v>
      </c>
      <c r="L19" s="57">
        <v>1088267870</v>
      </c>
      <c r="M19" s="57" t="s">
        <v>393</v>
      </c>
      <c r="N19" s="57" t="s">
        <v>175</v>
      </c>
      <c r="O19" s="59" t="s">
        <v>344</v>
      </c>
      <c r="P19" s="59" t="s">
        <v>177</v>
      </c>
      <c r="Q19" s="59" t="s">
        <v>178</v>
      </c>
      <c r="R19" s="59" t="s">
        <v>179</v>
      </c>
      <c r="S19" s="59" t="s">
        <v>180</v>
      </c>
      <c r="T19" s="59" t="s">
        <v>181</v>
      </c>
      <c r="U19" s="59" t="s">
        <v>177</v>
      </c>
      <c r="V19" s="59" t="s">
        <v>206</v>
      </c>
      <c r="W19" s="59" t="s">
        <v>171</v>
      </c>
      <c r="X19" s="59" t="s">
        <v>171</v>
      </c>
      <c r="Y19" s="59" t="s">
        <v>206</v>
      </c>
      <c r="Z19" s="59" t="s">
        <v>394</v>
      </c>
      <c r="AA19" s="59" t="s">
        <v>185</v>
      </c>
      <c r="AB19" s="59" t="s">
        <v>186</v>
      </c>
      <c r="AC19" s="59" t="s">
        <v>222</v>
      </c>
      <c r="AD19" s="59" t="s">
        <v>188</v>
      </c>
      <c r="AF19" s="59" t="s">
        <v>182</v>
      </c>
      <c r="AG19" s="59" t="s">
        <v>182</v>
      </c>
      <c r="AH19" s="59" t="s">
        <v>182</v>
      </c>
      <c r="AI19" s="59" t="s">
        <v>182</v>
      </c>
      <c r="AJ19" s="59" t="s">
        <v>182</v>
      </c>
      <c r="AK19" s="59" t="s">
        <v>177</v>
      </c>
      <c r="AL19" s="59" t="s">
        <v>368</v>
      </c>
      <c r="AM19" s="59" t="s">
        <v>182</v>
      </c>
      <c r="AN19" s="59" t="s">
        <v>182</v>
      </c>
      <c r="AO19" s="59" t="s">
        <v>182</v>
      </c>
      <c r="AP19" s="59" t="s">
        <v>182</v>
      </c>
      <c r="AQ19" s="59" t="s">
        <v>182</v>
      </c>
      <c r="AR19" s="59" t="s">
        <v>182</v>
      </c>
      <c r="AS19" s="59" t="s">
        <v>182</v>
      </c>
      <c r="AT19" s="59" t="s">
        <v>177</v>
      </c>
      <c r="AU19" s="59" t="s">
        <v>180</v>
      </c>
      <c r="AV19" s="59" t="s">
        <v>181</v>
      </c>
      <c r="AW19" s="60">
        <v>43190</v>
      </c>
      <c r="AX19" s="60">
        <v>43189</v>
      </c>
      <c r="AY19" s="59" t="s">
        <v>189</v>
      </c>
      <c r="AZ19" s="59" t="s">
        <v>177</v>
      </c>
      <c r="BA19" s="60">
        <v>43190</v>
      </c>
      <c r="BB19" s="59" t="s">
        <v>182</v>
      </c>
      <c r="BC19" s="60">
        <v>43192</v>
      </c>
      <c r="BD19" s="59" t="s">
        <v>209</v>
      </c>
      <c r="BE19" s="59" t="s">
        <v>395</v>
      </c>
      <c r="BF19" s="60">
        <v>32520</v>
      </c>
      <c r="BG19" s="59" t="s">
        <v>396</v>
      </c>
      <c r="BH19" s="59" t="s">
        <v>397</v>
      </c>
      <c r="BI19" s="59" t="s">
        <v>171</v>
      </c>
      <c r="BK19" s="60">
        <v>43200</v>
      </c>
      <c r="BL19" s="59" t="s">
        <v>398</v>
      </c>
      <c r="BM19" s="59" t="s">
        <v>399</v>
      </c>
      <c r="BN19" s="60">
        <v>43193</v>
      </c>
      <c r="BO19" s="59" t="s">
        <v>230</v>
      </c>
      <c r="BP19" s="59" t="s">
        <v>171</v>
      </c>
      <c r="BQ19" s="59" t="s">
        <v>171</v>
      </c>
      <c r="BR19" s="59" t="s">
        <v>171</v>
      </c>
      <c r="BS19" s="59" t="s">
        <v>400</v>
      </c>
      <c r="BT19" s="59" t="s">
        <v>200</v>
      </c>
      <c r="BU19" s="59" t="s">
        <v>227</v>
      </c>
      <c r="BV19" s="59" t="s">
        <v>201</v>
      </c>
      <c r="BW19" s="59" t="s">
        <v>202</v>
      </c>
      <c r="BX19" s="59" t="s">
        <v>201</v>
      </c>
      <c r="BY19" s="59" t="s">
        <v>202</v>
      </c>
      <c r="BZ19" s="59" t="s">
        <v>201</v>
      </c>
      <c r="CA19" s="59" t="s">
        <v>202</v>
      </c>
      <c r="CB19" s="59">
        <v>3320</v>
      </c>
    </row>
    <row r="20" spans="1:80">
      <c r="D20" s="59" t="s">
        <v>401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7"/>
  <sheetViews>
    <sheetView workbookViewId="0">
      <selection activeCell="H13" sqref="H13"/>
    </sheetView>
  </sheetViews>
  <sheetFormatPr baseColWidth="10" defaultColWidth="11.5" defaultRowHeight="13"/>
  <sheetData>
    <row r="1" spans="1:4">
      <c r="A1">
        <v>1004627245</v>
      </c>
      <c r="B1" t="s">
        <v>393</v>
      </c>
      <c r="C1" t="e">
        <f t="shared" ref="C1:C12" si="0">VLOOKUP(A1,cruce,2,FALSE)</f>
        <v>#N/A</v>
      </c>
      <c r="D1" t="s">
        <v>402</v>
      </c>
    </row>
    <row r="2" spans="1:4">
      <c r="A2" s="59">
        <v>42160589</v>
      </c>
      <c r="B2" t="s">
        <v>393</v>
      </c>
      <c r="C2" t="str">
        <f t="shared" si="0"/>
        <v>ruaf</v>
      </c>
    </row>
    <row r="3" spans="1:4">
      <c r="A3" s="59">
        <v>1088252950</v>
      </c>
      <c r="B3" t="s">
        <v>393</v>
      </c>
      <c r="C3" t="str">
        <f t="shared" si="0"/>
        <v>ruaf</v>
      </c>
    </row>
    <row r="4" spans="1:4">
      <c r="A4" s="59">
        <v>1088356962</v>
      </c>
      <c r="B4" t="s">
        <v>393</v>
      </c>
      <c r="C4" t="str">
        <f t="shared" si="0"/>
        <v>ruaf</v>
      </c>
    </row>
    <row r="5" spans="1:4">
      <c r="A5" s="59">
        <v>1088318177</v>
      </c>
      <c r="B5" t="s">
        <v>393</v>
      </c>
      <c r="C5" t="str">
        <f t="shared" si="0"/>
        <v>ruaf</v>
      </c>
    </row>
    <row r="6" spans="1:4">
      <c r="A6" s="59">
        <v>52176122</v>
      </c>
      <c r="B6" t="s">
        <v>393</v>
      </c>
      <c r="C6" t="str">
        <f t="shared" si="0"/>
        <v>ruaf</v>
      </c>
    </row>
    <row r="7" spans="1:4">
      <c r="A7" s="59">
        <v>42149459</v>
      </c>
      <c r="B7" t="s">
        <v>393</v>
      </c>
      <c r="C7" t="str">
        <f t="shared" si="0"/>
        <v>ruaf</v>
      </c>
    </row>
    <row r="8" spans="1:4">
      <c r="A8" s="59">
        <v>1087550776</v>
      </c>
      <c r="B8" t="s">
        <v>393</v>
      </c>
      <c r="C8" t="str">
        <f t="shared" si="0"/>
        <v>ruaf</v>
      </c>
    </row>
    <row r="9" spans="1:4">
      <c r="A9" s="59">
        <v>26814314</v>
      </c>
      <c r="B9" t="s">
        <v>393</v>
      </c>
      <c r="C9" t="str">
        <f t="shared" si="0"/>
        <v>ruaf</v>
      </c>
    </row>
    <row r="10" spans="1:4">
      <c r="A10" s="59">
        <v>1076384200</v>
      </c>
      <c r="B10" t="s">
        <v>393</v>
      </c>
      <c r="C10" t="str">
        <f t="shared" si="0"/>
        <v>ruaf</v>
      </c>
    </row>
    <row r="11" spans="1:4">
      <c r="A11" s="59">
        <v>1090411746</v>
      </c>
      <c r="B11" t="s">
        <v>393</v>
      </c>
      <c r="C11" t="str">
        <f t="shared" si="0"/>
        <v>ruaf</v>
      </c>
    </row>
    <row r="12" spans="1:4">
      <c r="A12" s="59">
        <v>1090411746</v>
      </c>
      <c r="B12" t="s">
        <v>393</v>
      </c>
      <c r="C12" t="str">
        <f t="shared" si="0"/>
        <v>ruaf</v>
      </c>
    </row>
    <row r="13" spans="1:4">
      <c r="A13" s="59">
        <v>42165310</v>
      </c>
      <c r="B13" t="s">
        <v>393</v>
      </c>
      <c r="C13" t="s">
        <v>175</v>
      </c>
    </row>
    <row r="14" spans="1:4">
      <c r="A14" s="59">
        <v>1078180499</v>
      </c>
      <c r="B14" t="s">
        <v>393</v>
      </c>
      <c r="C14" t="str">
        <f>VLOOKUP(A14,cruce,2,FALSE)</f>
        <v>ruaf</v>
      </c>
    </row>
    <row r="15" spans="1:4">
      <c r="A15" s="59">
        <v>1092914659</v>
      </c>
      <c r="B15" t="s">
        <v>393</v>
      </c>
      <c r="C15" t="str">
        <f>VLOOKUP(A15,cruce,2,FALSE)</f>
        <v>ruaf</v>
      </c>
    </row>
    <row r="16" spans="1:4">
      <c r="A16" s="59">
        <v>1088285810</v>
      </c>
      <c r="B16" t="s">
        <v>393</v>
      </c>
      <c r="C16" t="str">
        <f>VLOOKUP(A16,cruce,2,FALSE)</f>
        <v>ruaf</v>
      </c>
    </row>
    <row r="17" spans="1:4">
      <c r="A17" s="59">
        <v>1004776128</v>
      </c>
      <c r="B17" t="s">
        <v>393</v>
      </c>
      <c r="C17" t="e">
        <f>VLOOKUP(A17,cruce,2,FALSE)</f>
        <v>#N/A</v>
      </c>
      <c r="D17" t="s"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H29"/>
  <sheetViews>
    <sheetView workbookViewId="0">
      <selection activeCell="G7" sqref="G7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0.83203125" style="16"/>
    <col min="10" max="10" width="16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8" ht="33" customHeight="1">
      <c r="B1" s="33" t="s">
        <v>27</v>
      </c>
    </row>
    <row r="2" spans="2:8" ht="13.5" customHeight="1">
      <c r="B2" s="33"/>
    </row>
    <row r="3" spans="2:8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</row>
    <row r="4" spans="2:8" ht="24">
      <c r="B4" s="123" t="s">
        <v>34</v>
      </c>
      <c r="C4" s="124">
        <v>16</v>
      </c>
      <c r="D4" s="124">
        <v>5</v>
      </c>
      <c r="E4" s="124">
        <v>10</v>
      </c>
      <c r="F4" s="125">
        <v>0</v>
      </c>
      <c r="G4" s="126">
        <v>30</v>
      </c>
      <c r="H4" s="127">
        <f>+G4+C4+D4</f>
        <v>51</v>
      </c>
    </row>
    <row r="5" spans="2:8" ht="24">
      <c r="B5" s="123" t="s">
        <v>35</v>
      </c>
      <c r="C5" s="124">
        <v>5</v>
      </c>
      <c r="D5" s="124">
        <v>2</v>
      </c>
      <c r="E5" s="124">
        <v>2</v>
      </c>
      <c r="F5" s="125">
        <v>0</v>
      </c>
      <c r="G5" s="126">
        <v>47</v>
      </c>
      <c r="H5" s="127">
        <f>+G5+C5+D5</f>
        <v>54</v>
      </c>
    </row>
    <row r="6" spans="2:8" ht="24">
      <c r="B6" s="123" t="s">
        <v>36</v>
      </c>
      <c r="C6" s="128">
        <v>9</v>
      </c>
      <c r="D6" s="129">
        <v>2</v>
      </c>
      <c r="E6" s="130">
        <v>3</v>
      </c>
      <c r="F6" s="125">
        <v>1</v>
      </c>
      <c r="G6" s="126">
        <v>450</v>
      </c>
      <c r="H6" s="127">
        <f>+G6+C6+D6</f>
        <v>461</v>
      </c>
    </row>
    <row r="7" spans="2:8" ht="24">
      <c r="B7" s="123" t="s">
        <v>37</v>
      </c>
      <c r="C7" s="128">
        <v>6</v>
      </c>
      <c r="D7" s="129">
        <v>1</v>
      </c>
      <c r="E7" s="130">
        <v>3</v>
      </c>
      <c r="F7" s="125">
        <v>2</v>
      </c>
      <c r="G7" s="126">
        <v>4933</v>
      </c>
      <c r="H7" s="127">
        <f>+G7+C7+D7</f>
        <v>4940</v>
      </c>
    </row>
    <row r="8" spans="2:8" ht="24">
      <c r="B8" s="123" t="s">
        <v>38</v>
      </c>
      <c r="C8" s="128">
        <v>0</v>
      </c>
      <c r="D8" s="129">
        <v>0</v>
      </c>
      <c r="E8" s="130">
        <v>0</v>
      </c>
      <c r="F8" s="125">
        <v>0</v>
      </c>
      <c r="G8" s="126">
        <v>175</v>
      </c>
      <c r="H8" s="127">
        <f>+G8+C8+D8</f>
        <v>175</v>
      </c>
    </row>
    <row r="9" spans="2:8" ht="24">
      <c r="B9" s="121" t="s">
        <v>39</v>
      </c>
      <c r="C9" s="127">
        <f t="shared" ref="C9:H9" si="0">SUM(C4:C8)</f>
        <v>36</v>
      </c>
      <c r="D9" s="127">
        <f t="shared" si="0"/>
        <v>10</v>
      </c>
      <c r="E9" s="127">
        <f t="shared" si="0"/>
        <v>18</v>
      </c>
      <c r="F9" s="127">
        <f t="shared" si="0"/>
        <v>3</v>
      </c>
      <c r="G9" s="127">
        <f t="shared" si="0"/>
        <v>5635</v>
      </c>
      <c r="H9" s="127">
        <f t="shared" si="0"/>
        <v>5681</v>
      </c>
    </row>
    <row r="10" spans="2:8" s="29" customFormat="1" ht="24">
      <c r="B10" s="32"/>
      <c r="C10" s="31"/>
      <c r="D10" s="31"/>
      <c r="E10" s="31"/>
      <c r="F10" s="31"/>
      <c r="G10" s="31"/>
      <c r="H10" s="30"/>
    </row>
    <row r="11" spans="2:8" ht="24">
      <c r="B11" s="131">
        <f>+C4+D4+E4+C5+D5+E5</f>
        <v>40</v>
      </c>
      <c r="C11" s="132">
        <f>+C6+C7+C8</f>
        <v>15</v>
      </c>
      <c r="D11" s="132">
        <f>+D6+D7+D8</f>
        <v>3</v>
      </c>
      <c r="E11" s="132">
        <f>+E6+E7+E8</f>
        <v>6</v>
      </c>
      <c r="F11" s="132">
        <f>+F4+F5+F6+F7+F8</f>
        <v>3</v>
      </c>
    </row>
    <row r="12" spans="2:8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</row>
    <row r="15" spans="2:8">
      <c r="B15" s="28" t="s">
        <v>45</v>
      </c>
      <c r="C15" s="28" t="s">
        <v>46</v>
      </c>
      <c r="D15" s="28" t="s">
        <v>47</v>
      </c>
      <c r="E15" s="28" t="s">
        <v>48</v>
      </c>
    </row>
    <row r="16" spans="2:8" ht="28">
      <c r="B16" s="160" t="s">
        <v>49</v>
      </c>
      <c r="C16" s="154">
        <f>B11</f>
        <v>40</v>
      </c>
      <c r="D16" s="157">
        <f>+C16/C29*100</f>
        <v>59.701492537313428</v>
      </c>
      <c r="E16" s="25" t="s">
        <v>50</v>
      </c>
    </row>
    <row r="17" spans="2:5" ht="28">
      <c r="B17" s="161"/>
      <c r="C17" s="156"/>
      <c r="D17" s="159"/>
      <c r="E17" s="25" t="s">
        <v>51</v>
      </c>
    </row>
    <row r="18" spans="2:5">
      <c r="B18" s="162" t="s">
        <v>52</v>
      </c>
      <c r="C18" s="154">
        <f>C11</f>
        <v>15</v>
      </c>
      <c r="D18" s="157">
        <f>+C18/C29*100</f>
        <v>22.388059701492537</v>
      </c>
      <c r="E18" s="21" t="s">
        <v>53</v>
      </c>
    </row>
    <row r="19" spans="2:5" ht="28">
      <c r="B19" s="163"/>
      <c r="C19" s="155"/>
      <c r="D19" s="158"/>
      <c r="E19" s="21" t="s">
        <v>54</v>
      </c>
    </row>
    <row r="20" spans="2:5">
      <c r="B20" s="164"/>
      <c r="C20" s="156"/>
      <c r="D20" s="159"/>
      <c r="E20" s="21" t="s">
        <v>55</v>
      </c>
    </row>
    <row r="21" spans="2:5" ht="28">
      <c r="B21" s="165" t="s">
        <v>56</v>
      </c>
      <c r="C21" s="154">
        <f>D11</f>
        <v>3</v>
      </c>
      <c r="D21" s="157">
        <f>+C21/C29*100</f>
        <v>4.4776119402985071</v>
      </c>
      <c r="E21" s="18" t="s">
        <v>57</v>
      </c>
    </row>
    <row r="22" spans="2:5" ht="28">
      <c r="B22" s="166"/>
      <c r="C22" s="156"/>
      <c r="D22" s="159"/>
      <c r="E22" s="18" t="s">
        <v>58</v>
      </c>
    </row>
    <row r="23" spans="2:5">
      <c r="B23" s="167" t="s">
        <v>59</v>
      </c>
      <c r="C23" s="154">
        <f>E11</f>
        <v>6</v>
      </c>
      <c r="D23" s="157">
        <f>+C23/$C$29*100</f>
        <v>8.9552238805970141</v>
      </c>
      <c r="E23" s="17" t="s">
        <v>60</v>
      </c>
    </row>
    <row r="24" spans="2:5" ht="28">
      <c r="B24" s="168"/>
      <c r="C24" s="155"/>
      <c r="D24" s="158"/>
      <c r="E24" s="17" t="s">
        <v>61</v>
      </c>
    </row>
    <row r="25" spans="2:5">
      <c r="B25" s="169"/>
      <c r="C25" s="156"/>
      <c r="D25" s="159"/>
      <c r="E25" s="17" t="s">
        <v>62</v>
      </c>
    </row>
    <row r="26" spans="2:5">
      <c r="B26" s="151" t="s">
        <v>59</v>
      </c>
      <c r="C26" s="154">
        <f>F11</f>
        <v>3</v>
      </c>
      <c r="D26" s="157">
        <f>+C26/$C$29*100</f>
        <v>4.4776119402985071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67</v>
      </c>
    </row>
  </sheetData>
  <mergeCells count="15">
    <mergeCell ref="B26:B28"/>
    <mergeCell ref="C26:C28"/>
    <mergeCell ref="D26:D28"/>
    <mergeCell ref="B16:B17"/>
    <mergeCell ref="B18:B20"/>
    <mergeCell ref="B21:B22"/>
    <mergeCell ref="B23:B25"/>
    <mergeCell ref="C16:C17"/>
    <mergeCell ref="D16:D17"/>
    <mergeCell ref="C18:C20"/>
    <mergeCell ref="D18:D20"/>
    <mergeCell ref="C21:C22"/>
    <mergeCell ref="D21:D22"/>
    <mergeCell ref="C23:C25"/>
    <mergeCell ref="D23:D25"/>
  </mergeCells>
  <pageMargins left="0.7" right="0.7" top="0.75" bottom="0.75" header="0.3" footer="0.3"/>
  <pageSetup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1:H29"/>
  <sheetViews>
    <sheetView topLeftCell="A19" workbookViewId="0">
      <selection activeCell="J10" sqref="J10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0.83203125" style="16"/>
    <col min="10" max="10" width="16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8" ht="33" customHeight="1">
      <c r="B1" s="33" t="s">
        <v>27</v>
      </c>
    </row>
    <row r="2" spans="2:8" ht="13.5" customHeight="1">
      <c r="B2" s="33"/>
    </row>
    <row r="3" spans="2:8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</row>
    <row r="4" spans="2:8" ht="24">
      <c r="B4" s="123" t="s">
        <v>34</v>
      </c>
      <c r="C4" s="124">
        <v>15</v>
      </c>
      <c r="D4" s="124">
        <v>11</v>
      </c>
      <c r="E4" s="124">
        <v>10</v>
      </c>
      <c r="F4" s="125">
        <v>0</v>
      </c>
      <c r="G4" s="126">
        <v>27</v>
      </c>
      <c r="H4" s="127">
        <f>+G4+C4+D4</f>
        <v>53</v>
      </c>
    </row>
    <row r="5" spans="2:8" ht="24">
      <c r="B5" s="123" t="s">
        <v>35</v>
      </c>
      <c r="C5" s="124">
        <v>4</v>
      </c>
      <c r="D5" s="124">
        <v>0</v>
      </c>
      <c r="E5" s="124">
        <v>7</v>
      </c>
      <c r="F5" s="125">
        <v>0</v>
      </c>
      <c r="G5" s="126">
        <v>43</v>
      </c>
      <c r="H5" s="127">
        <f>+G5+C5+D5</f>
        <v>47</v>
      </c>
    </row>
    <row r="6" spans="2:8" ht="24">
      <c r="B6" s="123" t="s">
        <v>36</v>
      </c>
      <c r="C6" s="128">
        <v>9</v>
      </c>
      <c r="D6" s="129">
        <v>0</v>
      </c>
      <c r="E6" s="130">
        <v>5</v>
      </c>
      <c r="F6" s="125">
        <v>0</v>
      </c>
      <c r="G6" s="126">
        <v>445</v>
      </c>
      <c r="H6" s="127">
        <f>+G6+C6+D6</f>
        <v>454</v>
      </c>
    </row>
    <row r="7" spans="2:8" ht="24">
      <c r="B7" s="123" t="s">
        <v>37</v>
      </c>
      <c r="C7" s="128">
        <v>7</v>
      </c>
      <c r="D7" s="129">
        <v>4</v>
      </c>
      <c r="E7" s="130">
        <v>12</v>
      </c>
      <c r="F7" s="125">
        <v>1</v>
      </c>
      <c r="G7" s="126">
        <v>4940</v>
      </c>
      <c r="H7" s="127">
        <f>+G7+C7+D7</f>
        <v>4951</v>
      </c>
    </row>
    <row r="8" spans="2:8" ht="24">
      <c r="B8" s="123" t="s">
        <v>38</v>
      </c>
      <c r="C8" s="128">
        <v>0</v>
      </c>
      <c r="D8" s="129">
        <v>0</v>
      </c>
      <c r="E8" s="130">
        <v>0</v>
      </c>
      <c r="F8" s="125">
        <v>0</v>
      </c>
      <c r="G8" s="126">
        <v>170</v>
      </c>
      <c r="H8" s="127">
        <f>+G8+C8+D8</f>
        <v>170</v>
      </c>
    </row>
    <row r="9" spans="2:8" ht="24">
      <c r="B9" s="121" t="s">
        <v>39</v>
      </c>
      <c r="C9" s="127">
        <f t="shared" ref="C9:H9" si="0">SUM(C4:C8)</f>
        <v>35</v>
      </c>
      <c r="D9" s="127">
        <f t="shared" si="0"/>
        <v>15</v>
      </c>
      <c r="E9" s="127">
        <f t="shared" si="0"/>
        <v>34</v>
      </c>
      <c r="F9" s="127">
        <f t="shared" si="0"/>
        <v>1</v>
      </c>
      <c r="G9" s="127">
        <f t="shared" si="0"/>
        <v>5625</v>
      </c>
      <c r="H9" s="127">
        <f t="shared" si="0"/>
        <v>5675</v>
      </c>
    </row>
    <row r="10" spans="2:8" s="29" customFormat="1" ht="24">
      <c r="B10" s="32"/>
      <c r="C10" s="31"/>
      <c r="D10" s="31"/>
      <c r="E10" s="31"/>
      <c r="F10" s="31"/>
      <c r="G10" s="31"/>
      <c r="H10" s="30"/>
    </row>
    <row r="11" spans="2:8" ht="24">
      <c r="B11" s="131">
        <f>+C4+D4+E4+C5+D5+E5</f>
        <v>47</v>
      </c>
      <c r="C11" s="132">
        <f>+C6+C7+C8</f>
        <v>16</v>
      </c>
      <c r="D11" s="132">
        <f>+D6+D7+D8</f>
        <v>4</v>
      </c>
      <c r="E11" s="132">
        <f>+E6+E7+E8</f>
        <v>17</v>
      </c>
      <c r="F11" s="132">
        <f>+F4+F5+F6+F7+F8</f>
        <v>1</v>
      </c>
      <c r="H11" s="16" t="s">
        <v>63</v>
      </c>
    </row>
    <row r="12" spans="2:8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</row>
    <row r="15" spans="2:8">
      <c r="B15" s="28" t="s">
        <v>45</v>
      </c>
      <c r="C15" s="28" t="s">
        <v>46</v>
      </c>
      <c r="D15" s="28" t="s">
        <v>47</v>
      </c>
      <c r="E15" s="28" t="s">
        <v>48</v>
      </c>
    </row>
    <row r="16" spans="2:8" ht="28">
      <c r="B16" s="27" t="s">
        <v>49</v>
      </c>
      <c r="C16" s="154">
        <f>B11</f>
        <v>47</v>
      </c>
      <c r="D16" s="157">
        <f>+C16/C29*100</f>
        <v>55.294117647058826</v>
      </c>
      <c r="E16" s="25" t="s">
        <v>50</v>
      </c>
    </row>
    <row r="17" spans="2:5" ht="28">
      <c r="B17" s="26"/>
      <c r="C17" s="156"/>
      <c r="D17" s="159"/>
      <c r="E17" s="25" t="s">
        <v>51</v>
      </c>
    </row>
    <row r="18" spans="2:5">
      <c r="B18" s="24" t="s">
        <v>52</v>
      </c>
      <c r="C18" s="154">
        <f>C11</f>
        <v>16</v>
      </c>
      <c r="D18" s="157">
        <f>+C18/C29*100</f>
        <v>18.823529411764707</v>
      </c>
      <c r="E18" s="21" t="s">
        <v>53</v>
      </c>
    </row>
    <row r="19" spans="2:5" ht="28">
      <c r="B19" s="23"/>
      <c r="C19" s="155"/>
      <c r="D19" s="158"/>
      <c r="E19" s="21" t="s">
        <v>54</v>
      </c>
    </row>
    <row r="20" spans="2:5">
      <c r="B20" s="22"/>
      <c r="C20" s="156"/>
      <c r="D20" s="159"/>
      <c r="E20" s="21" t="s">
        <v>55</v>
      </c>
    </row>
    <row r="21" spans="2:5" ht="28">
      <c r="B21" s="20" t="s">
        <v>56</v>
      </c>
      <c r="C21" s="154">
        <f>D11</f>
        <v>4</v>
      </c>
      <c r="D21" s="157">
        <f>+C21/C29*100</f>
        <v>4.7058823529411766</v>
      </c>
      <c r="E21" s="18" t="s">
        <v>57</v>
      </c>
    </row>
    <row r="22" spans="2:5" ht="28">
      <c r="B22" s="19"/>
      <c r="C22" s="156"/>
      <c r="D22" s="159"/>
      <c r="E22" s="18" t="s">
        <v>58</v>
      </c>
    </row>
    <row r="23" spans="2:5">
      <c r="B23" s="73" t="s">
        <v>59</v>
      </c>
      <c r="C23" s="154">
        <f>E11</f>
        <v>17</v>
      </c>
      <c r="D23" s="157">
        <f>+C23/$C$29*100</f>
        <v>20</v>
      </c>
      <c r="E23" s="17" t="s">
        <v>60</v>
      </c>
    </row>
    <row r="24" spans="2:5" ht="28">
      <c r="B24" s="74" t="s">
        <v>59</v>
      </c>
      <c r="C24" s="155"/>
      <c r="D24" s="158"/>
      <c r="E24" s="17" t="s">
        <v>61</v>
      </c>
    </row>
    <row r="25" spans="2:5">
      <c r="B25" s="75"/>
      <c r="C25" s="156"/>
      <c r="D25" s="159"/>
      <c r="E25" s="17" t="s">
        <v>62</v>
      </c>
    </row>
    <row r="26" spans="2:5">
      <c r="B26" s="151" t="s">
        <v>59</v>
      </c>
      <c r="C26" s="154">
        <f>F11</f>
        <v>1</v>
      </c>
      <c r="D26" s="157">
        <f>+C26/$C$29*100</f>
        <v>1.1764705882352942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85</v>
      </c>
    </row>
  </sheetData>
  <mergeCells count="11">
    <mergeCell ref="B26:B28"/>
    <mergeCell ref="C23:C25"/>
    <mergeCell ref="D23:D25"/>
    <mergeCell ref="D21:D22"/>
    <mergeCell ref="D18:D20"/>
    <mergeCell ref="D16:D17"/>
    <mergeCell ref="C16:C17"/>
    <mergeCell ref="C18:C20"/>
    <mergeCell ref="C21:C22"/>
    <mergeCell ref="C26:C28"/>
    <mergeCell ref="D26:D28"/>
  </mergeCells>
  <pageMargins left="0.7" right="0.7" top="0.75" bottom="0.75" header="0.3" footer="0.3"/>
  <pageSetup orientation="portrait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1:Q29"/>
  <sheetViews>
    <sheetView topLeftCell="A2" workbookViewId="0">
      <selection activeCell="H7" sqref="H7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0.83203125" style="16"/>
    <col min="10" max="10" width="16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17" ht="33" customHeight="1">
      <c r="B1" s="33" t="s">
        <v>27</v>
      </c>
    </row>
    <row r="2" spans="2:17" ht="13.5" customHeight="1">
      <c r="B2" s="33"/>
      <c r="J2" s="46"/>
      <c r="K2" s="46"/>
      <c r="L2" s="46"/>
      <c r="M2" s="46"/>
      <c r="N2" s="46"/>
      <c r="O2" s="46"/>
      <c r="P2" s="46"/>
    </row>
    <row r="3" spans="2:17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  <c r="J3" s="47"/>
      <c r="K3" s="48"/>
      <c r="L3" s="48"/>
      <c r="M3" s="48"/>
      <c r="N3" s="48"/>
      <c r="O3" s="48"/>
      <c r="P3" s="48"/>
    </row>
    <row r="4" spans="2:17" ht="24">
      <c r="B4" s="123" t="s">
        <v>34</v>
      </c>
      <c r="C4" s="124">
        <v>17</v>
      </c>
      <c r="D4" s="124">
        <v>9</v>
      </c>
      <c r="E4" s="124">
        <v>15</v>
      </c>
      <c r="F4" s="125">
        <v>0</v>
      </c>
      <c r="G4" s="126">
        <v>23</v>
      </c>
      <c r="H4" s="127">
        <v>49</v>
      </c>
      <c r="J4" s="49"/>
      <c r="K4" s="45"/>
      <c r="L4" s="45"/>
      <c r="M4" s="45"/>
      <c r="N4" s="45"/>
      <c r="O4" s="45"/>
      <c r="P4" s="45"/>
      <c r="Q4" s="44"/>
    </row>
    <row r="5" spans="2:17" ht="24">
      <c r="B5" s="123" t="s">
        <v>35</v>
      </c>
      <c r="C5" s="124">
        <v>2</v>
      </c>
      <c r="D5" s="124">
        <v>2</v>
      </c>
      <c r="E5" s="124">
        <v>2</v>
      </c>
      <c r="F5" s="125">
        <v>0</v>
      </c>
      <c r="G5" s="126">
        <v>25</v>
      </c>
      <c r="H5" s="127">
        <f>+G5+C5+D5</f>
        <v>29</v>
      </c>
      <c r="J5" s="49"/>
      <c r="K5" s="45"/>
      <c r="L5" s="45"/>
      <c r="M5" s="45"/>
      <c r="N5" s="45"/>
      <c r="O5" s="45"/>
      <c r="P5" s="45"/>
    </row>
    <row r="6" spans="2:17" ht="24">
      <c r="B6" s="123" t="s">
        <v>36</v>
      </c>
      <c r="C6" s="128">
        <v>4</v>
      </c>
      <c r="D6" s="129">
        <v>1</v>
      </c>
      <c r="E6" s="130">
        <v>3</v>
      </c>
      <c r="F6" s="125">
        <v>0</v>
      </c>
      <c r="G6" s="126">
        <v>377</v>
      </c>
      <c r="H6" s="127">
        <v>382</v>
      </c>
      <c r="J6" s="49"/>
      <c r="K6" s="45"/>
      <c r="L6" s="45"/>
      <c r="M6" s="45"/>
      <c r="N6" s="45"/>
      <c r="O6" s="45"/>
      <c r="P6" s="45"/>
    </row>
    <row r="7" spans="2:17" ht="24">
      <c r="B7" s="123" t="s">
        <v>37</v>
      </c>
      <c r="C7" s="128">
        <v>17</v>
      </c>
      <c r="D7" s="129">
        <v>1</v>
      </c>
      <c r="E7" s="130">
        <v>3</v>
      </c>
      <c r="F7" s="125">
        <v>0</v>
      </c>
      <c r="G7" s="126">
        <v>4643</v>
      </c>
      <c r="H7" s="127">
        <v>4660</v>
      </c>
      <c r="J7" s="49"/>
      <c r="K7" s="45"/>
      <c r="L7" s="45"/>
      <c r="M7" s="45"/>
      <c r="N7" s="45"/>
      <c r="O7" s="45"/>
      <c r="P7" s="45"/>
    </row>
    <row r="8" spans="2:17" ht="24">
      <c r="B8" s="123" t="s">
        <v>38</v>
      </c>
      <c r="C8" s="128">
        <v>1</v>
      </c>
      <c r="D8" s="129">
        <v>0</v>
      </c>
      <c r="E8" s="130">
        <v>0</v>
      </c>
      <c r="F8" s="125">
        <v>0</v>
      </c>
      <c r="G8" s="126">
        <v>150</v>
      </c>
      <c r="H8" s="127">
        <f>+G8+C8+D8</f>
        <v>151</v>
      </c>
      <c r="J8" s="49"/>
      <c r="K8" s="45"/>
      <c r="L8" s="45"/>
      <c r="M8" s="45"/>
      <c r="N8" s="45"/>
      <c r="O8" s="45"/>
      <c r="P8" s="45"/>
    </row>
    <row r="9" spans="2:17" ht="24">
      <c r="B9" s="121" t="s">
        <v>39</v>
      </c>
      <c r="C9" s="127">
        <f t="shared" ref="C9:H9" si="0">SUM(C4:C8)</f>
        <v>41</v>
      </c>
      <c r="D9" s="127">
        <f t="shared" si="0"/>
        <v>13</v>
      </c>
      <c r="E9" s="127">
        <f t="shared" si="0"/>
        <v>23</v>
      </c>
      <c r="F9" s="127">
        <f t="shared" si="0"/>
        <v>0</v>
      </c>
      <c r="G9" s="127">
        <f t="shared" si="0"/>
        <v>5218</v>
      </c>
      <c r="H9" s="127">
        <f t="shared" si="0"/>
        <v>5271</v>
      </c>
      <c r="J9" s="47"/>
      <c r="K9" s="45"/>
      <c r="L9" s="45"/>
      <c r="M9" s="45"/>
      <c r="N9" s="45"/>
      <c r="O9" s="45"/>
      <c r="P9" s="45"/>
    </row>
    <row r="10" spans="2:17" s="29" customFormat="1" ht="24">
      <c r="B10" s="32"/>
      <c r="C10" s="31"/>
      <c r="D10" s="31"/>
      <c r="E10" s="31"/>
      <c r="F10" s="31"/>
      <c r="G10" s="31"/>
      <c r="H10" s="30"/>
      <c r="J10" s="47"/>
      <c r="K10" s="45"/>
      <c r="L10" s="45"/>
      <c r="M10" s="45"/>
      <c r="N10" s="45"/>
      <c r="O10" s="45"/>
      <c r="P10" s="46"/>
    </row>
    <row r="11" spans="2:17" ht="24">
      <c r="B11" s="131">
        <f>+C4+D4+E4+C5+D5+E5</f>
        <v>47</v>
      </c>
      <c r="C11" s="132">
        <f>+C6+C7+C8</f>
        <v>22</v>
      </c>
      <c r="D11" s="132">
        <f>+D6+D7+D8</f>
        <v>2</v>
      </c>
      <c r="E11" s="132">
        <f>+E6+E7+E8</f>
        <v>6</v>
      </c>
      <c r="F11" s="132">
        <f>+F4+F5+F6+F7+F8</f>
        <v>0</v>
      </c>
      <c r="J11" s="52">
        <v>41639</v>
      </c>
      <c r="K11" s="45"/>
      <c r="L11" s="45"/>
      <c r="M11" s="45"/>
      <c r="N11" s="45"/>
      <c r="O11" s="46"/>
      <c r="P11" s="46"/>
    </row>
    <row r="12" spans="2:17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  <c r="J12" s="51"/>
      <c r="K12" s="50"/>
      <c r="L12" s="50"/>
      <c r="M12" s="50"/>
      <c r="N12" s="50"/>
      <c r="O12" s="46"/>
      <c r="P12" s="46"/>
    </row>
    <row r="13" spans="2:17">
      <c r="J13" s="46"/>
      <c r="K13" s="46"/>
      <c r="L13" s="46"/>
      <c r="M13" s="46"/>
      <c r="N13" s="46"/>
      <c r="O13" s="46"/>
      <c r="P13" s="46"/>
    </row>
    <row r="15" spans="2:17">
      <c r="B15" s="28" t="s">
        <v>45</v>
      </c>
      <c r="C15" s="28" t="s">
        <v>46</v>
      </c>
      <c r="D15" s="28" t="s">
        <v>47</v>
      </c>
      <c r="E15" s="28" t="s">
        <v>48</v>
      </c>
    </row>
    <row r="16" spans="2:17" ht="28">
      <c r="B16" s="27" t="s">
        <v>49</v>
      </c>
      <c r="C16" s="154">
        <f>B11</f>
        <v>47</v>
      </c>
      <c r="D16" s="157">
        <f>+C16/C29*100</f>
        <v>61.038961038961034</v>
      </c>
      <c r="E16" s="25" t="s">
        <v>50</v>
      </c>
    </row>
    <row r="17" spans="2:5" ht="28">
      <c r="B17" s="26"/>
      <c r="C17" s="156"/>
      <c r="D17" s="159"/>
      <c r="E17" s="25" t="s">
        <v>51</v>
      </c>
    </row>
    <row r="18" spans="2:5">
      <c r="B18" s="24" t="s">
        <v>52</v>
      </c>
      <c r="C18" s="154">
        <f>C11</f>
        <v>22</v>
      </c>
      <c r="D18" s="157">
        <f>+C18/C29*100</f>
        <v>28.571428571428569</v>
      </c>
      <c r="E18" s="21" t="s">
        <v>53</v>
      </c>
    </row>
    <row r="19" spans="2:5" ht="28">
      <c r="B19" s="23"/>
      <c r="C19" s="155"/>
      <c r="D19" s="158"/>
      <c r="E19" s="21" t="s">
        <v>54</v>
      </c>
    </row>
    <row r="20" spans="2:5">
      <c r="B20" s="22"/>
      <c r="C20" s="156"/>
      <c r="D20" s="159"/>
      <c r="E20" s="21" t="s">
        <v>55</v>
      </c>
    </row>
    <row r="21" spans="2:5" ht="28">
      <c r="B21" s="20" t="s">
        <v>56</v>
      </c>
      <c r="C21" s="154">
        <f>D11</f>
        <v>2</v>
      </c>
      <c r="D21" s="157">
        <f>+C21/C29*100</f>
        <v>2.5974025974025974</v>
      </c>
      <c r="E21" s="18" t="s">
        <v>57</v>
      </c>
    </row>
    <row r="22" spans="2:5" ht="28">
      <c r="B22" s="19"/>
      <c r="C22" s="156"/>
      <c r="D22" s="159"/>
      <c r="E22" s="18" t="s">
        <v>58</v>
      </c>
    </row>
    <row r="23" spans="2:5">
      <c r="B23" s="73" t="s">
        <v>59</v>
      </c>
      <c r="C23" s="154">
        <f>E11</f>
        <v>6</v>
      </c>
      <c r="D23" s="157">
        <f>+C23/$C$29*100</f>
        <v>7.7922077922077921</v>
      </c>
      <c r="E23" s="17" t="s">
        <v>60</v>
      </c>
    </row>
    <row r="24" spans="2:5" ht="28">
      <c r="B24" s="74" t="s">
        <v>59</v>
      </c>
      <c r="C24" s="155"/>
      <c r="D24" s="158"/>
      <c r="E24" s="17" t="s">
        <v>61</v>
      </c>
    </row>
    <row r="25" spans="2:5">
      <c r="B25" s="75"/>
      <c r="C25" s="156"/>
      <c r="D25" s="159"/>
      <c r="E25" s="17" t="s">
        <v>62</v>
      </c>
    </row>
    <row r="26" spans="2:5">
      <c r="B26" s="151" t="s">
        <v>59</v>
      </c>
      <c r="C26" s="154">
        <f>F11</f>
        <v>0</v>
      </c>
      <c r="D26" s="157">
        <f>+C26/$C$29*100</f>
        <v>0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77</v>
      </c>
    </row>
  </sheetData>
  <mergeCells count="11">
    <mergeCell ref="C23:C25"/>
    <mergeCell ref="D23:D25"/>
    <mergeCell ref="B26:B28"/>
    <mergeCell ref="C26:C28"/>
    <mergeCell ref="D26:D28"/>
    <mergeCell ref="C16:C17"/>
    <mergeCell ref="D16:D17"/>
    <mergeCell ref="C18:C20"/>
    <mergeCell ref="D18:D20"/>
    <mergeCell ref="C21:C22"/>
    <mergeCell ref="D21:D22"/>
  </mergeCells>
  <pageMargins left="0.7" right="0.7" top="0.75" bottom="0.75" header="0.3" footer="0.3"/>
  <pageSetup orientation="portrait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Q29"/>
  <sheetViews>
    <sheetView workbookViewId="0">
      <selection activeCell="H7" sqref="H7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0.83203125" style="16"/>
    <col min="10" max="10" width="16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17" ht="33" customHeight="1">
      <c r="B1" s="33" t="s">
        <v>27</v>
      </c>
    </row>
    <row r="2" spans="2:17" ht="13.5" customHeight="1">
      <c r="B2" s="33"/>
      <c r="J2" s="46"/>
      <c r="K2" s="46"/>
      <c r="L2" s="46"/>
      <c r="M2" s="46"/>
      <c r="N2" s="46"/>
      <c r="O2" s="46"/>
      <c r="P2" s="46"/>
    </row>
    <row r="3" spans="2:17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  <c r="J3" s="47"/>
      <c r="K3" s="48"/>
      <c r="L3" s="48"/>
      <c r="M3" s="48"/>
      <c r="N3" s="48"/>
      <c r="O3" s="48"/>
      <c r="P3" s="48"/>
    </row>
    <row r="4" spans="2:17" ht="24">
      <c r="B4" s="123" t="s">
        <v>34</v>
      </c>
      <c r="C4" s="124">
        <v>27</v>
      </c>
      <c r="D4" s="124">
        <v>6</v>
      </c>
      <c r="E4" s="124">
        <v>4</v>
      </c>
      <c r="F4" s="125">
        <v>0</v>
      </c>
      <c r="G4" s="126">
        <v>7</v>
      </c>
      <c r="H4" s="127">
        <v>24</v>
      </c>
      <c r="J4" s="49"/>
      <c r="K4" s="45"/>
      <c r="L4" s="45"/>
      <c r="M4" s="45"/>
      <c r="N4" s="45"/>
      <c r="O4" s="45"/>
      <c r="P4" s="45"/>
      <c r="Q4" s="44"/>
    </row>
    <row r="5" spans="2:17" ht="24">
      <c r="B5" s="123" t="s">
        <v>35</v>
      </c>
      <c r="C5" s="124">
        <v>8</v>
      </c>
      <c r="D5" s="124">
        <v>1</v>
      </c>
      <c r="E5" s="124">
        <v>2</v>
      </c>
      <c r="F5" s="125">
        <v>0</v>
      </c>
      <c r="G5" s="126">
        <v>3</v>
      </c>
      <c r="H5" s="127">
        <v>25</v>
      </c>
      <c r="J5" s="49"/>
      <c r="K5" s="45"/>
      <c r="L5" s="45"/>
      <c r="M5" s="45"/>
      <c r="N5" s="45"/>
      <c r="O5" s="45"/>
      <c r="P5" s="45"/>
    </row>
    <row r="6" spans="2:17" ht="24">
      <c r="B6" s="123" t="s">
        <v>36</v>
      </c>
      <c r="C6" s="128">
        <v>9</v>
      </c>
      <c r="D6" s="129">
        <v>0</v>
      </c>
      <c r="E6" s="130">
        <v>3</v>
      </c>
      <c r="F6" s="125">
        <v>0</v>
      </c>
      <c r="G6" s="126">
        <v>3</v>
      </c>
      <c r="H6" s="127">
        <v>270</v>
      </c>
      <c r="J6" s="49"/>
      <c r="K6" s="45"/>
      <c r="L6" s="45"/>
      <c r="M6" s="45"/>
      <c r="N6" s="45"/>
      <c r="O6" s="45"/>
      <c r="P6" s="45"/>
    </row>
    <row r="7" spans="2:17" ht="24">
      <c r="B7" s="123" t="s">
        <v>37</v>
      </c>
      <c r="C7" s="128">
        <v>7</v>
      </c>
      <c r="D7" s="129">
        <v>1</v>
      </c>
      <c r="E7" s="130">
        <v>2</v>
      </c>
      <c r="F7" s="125">
        <v>0</v>
      </c>
      <c r="G7" s="126">
        <v>3</v>
      </c>
      <c r="H7" s="127">
        <v>3488</v>
      </c>
      <c r="J7" s="49"/>
      <c r="K7" s="45"/>
      <c r="L7" s="45"/>
      <c r="M7" s="45"/>
      <c r="N7" s="45"/>
      <c r="O7" s="45"/>
      <c r="P7" s="45"/>
    </row>
    <row r="8" spans="2:17" ht="24">
      <c r="B8" s="123" t="s">
        <v>38</v>
      </c>
      <c r="C8" s="128">
        <v>0</v>
      </c>
      <c r="D8" s="129">
        <v>0</v>
      </c>
      <c r="E8" s="130">
        <v>0</v>
      </c>
      <c r="F8" s="125">
        <v>0</v>
      </c>
      <c r="G8" s="126">
        <v>0</v>
      </c>
      <c r="H8" s="127">
        <v>123</v>
      </c>
      <c r="J8" s="49"/>
      <c r="K8" s="45"/>
      <c r="L8" s="45"/>
      <c r="M8" s="45"/>
      <c r="N8" s="45"/>
      <c r="O8" s="45"/>
      <c r="P8" s="45"/>
    </row>
    <row r="9" spans="2:17" ht="24">
      <c r="B9" s="121" t="s">
        <v>39</v>
      </c>
      <c r="C9" s="127">
        <v>51</v>
      </c>
      <c r="D9" s="127">
        <v>8</v>
      </c>
      <c r="E9" s="127">
        <f t="shared" ref="E9" si="0">SUM(E4:E8)</f>
        <v>11</v>
      </c>
      <c r="F9" s="127">
        <v>0</v>
      </c>
      <c r="G9" s="127">
        <v>16</v>
      </c>
      <c r="H9" s="127">
        <v>3930</v>
      </c>
      <c r="J9" s="47"/>
      <c r="K9" s="45"/>
      <c r="L9" s="45"/>
      <c r="M9" s="45"/>
      <c r="N9" s="45"/>
      <c r="O9" s="45"/>
      <c r="P9" s="45"/>
    </row>
    <row r="10" spans="2:17" s="29" customFormat="1" ht="24">
      <c r="B10" s="32"/>
      <c r="C10" s="31"/>
      <c r="D10" s="31"/>
      <c r="E10" s="31"/>
      <c r="F10" s="31"/>
      <c r="G10" s="31"/>
      <c r="H10" s="30"/>
      <c r="J10" s="47"/>
      <c r="K10" s="45"/>
      <c r="L10" s="45"/>
      <c r="M10" s="45"/>
      <c r="N10" s="45"/>
      <c r="O10" s="45"/>
      <c r="P10" s="46"/>
    </row>
    <row r="11" spans="2:17" ht="24">
      <c r="B11" s="131">
        <f>+C4+D4+E4+C5+D5+E5</f>
        <v>48</v>
      </c>
      <c r="C11" s="132">
        <f>+C6+C7+C8</f>
        <v>16</v>
      </c>
      <c r="D11" s="132">
        <f>+D6+D7+D8</f>
        <v>1</v>
      </c>
      <c r="E11" s="132">
        <f>+E6+E7+E8</f>
        <v>5</v>
      </c>
      <c r="F11" s="132">
        <f>+F4+F5+F6+F7+F8</f>
        <v>0</v>
      </c>
      <c r="J11" s="52">
        <v>42004</v>
      </c>
      <c r="K11" s="45"/>
      <c r="L11" s="45"/>
      <c r="M11" s="45"/>
      <c r="N11" s="45"/>
      <c r="O11" s="46"/>
      <c r="P11" s="46"/>
    </row>
    <row r="12" spans="2:17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  <c r="J12" s="51"/>
      <c r="K12" s="50"/>
      <c r="L12" s="50"/>
      <c r="M12" s="50"/>
      <c r="N12" s="50"/>
      <c r="O12" s="46"/>
      <c r="P12" s="46"/>
    </row>
    <row r="13" spans="2:17">
      <c r="J13" s="46"/>
      <c r="K13" s="46"/>
      <c r="L13" s="46"/>
      <c r="M13" s="46"/>
      <c r="N13" s="46"/>
      <c r="O13" s="46"/>
      <c r="P13" s="46"/>
    </row>
    <row r="15" spans="2:17">
      <c r="B15" s="28" t="s">
        <v>45</v>
      </c>
      <c r="C15" s="28" t="s">
        <v>46</v>
      </c>
      <c r="D15" s="28" t="s">
        <v>47</v>
      </c>
      <c r="E15" s="28" t="s">
        <v>48</v>
      </c>
    </row>
    <row r="16" spans="2:17" ht="28">
      <c r="B16" s="27" t="s">
        <v>49</v>
      </c>
      <c r="C16" s="154">
        <f>B11</f>
        <v>48</v>
      </c>
      <c r="D16" s="157">
        <f>+C16/C29*100</f>
        <v>68.571428571428569</v>
      </c>
      <c r="E16" s="25" t="s">
        <v>50</v>
      </c>
    </row>
    <row r="17" spans="2:5" ht="28">
      <c r="B17" s="26"/>
      <c r="C17" s="156"/>
      <c r="D17" s="159"/>
      <c r="E17" s="25" t="s">
        <v>51</v>
      </c>
    </row>
    <row r="18" spans="2:5">
      <c r="B18" s="24" t="s">
        <v>52</v>
      </c>
      <c r="C18" s="154">
        <f>C11</f>
        <v>16</v>
      </c>
      <c r="D18" s="157">
        <f>+C18/C29*100</f>
        <v>22.857142857142858</v>
      </c>
      <c r="E18" s="21" t="s">
        <v>53</v>
      </c>
    </row>
    <row r="19" spans="2:5" ht="28">
      <c r="B19" s="23"/>
      <c r="C19" s="155"/>
      <c r="D19" s="158"/>
      <c r="E19" s="21" t="s">
        <v>54</v>
      </c>
    </row>
    <row r="20" spans="2:5">
      <c r="B20" s="22"/>
      <c r="C20" s="156"/>
      <c r="D20" s="159"/>
      <c r="E20" s="21" t="s">
        <v>55</v>
      </c>
    </row>
    <row r="21" spans="2:5" ht="28">
      <c r="B21" s="20" t="s">
        <v>56</v>
      </c>
      <c r="C21" s="154">
        <f>D11</f>
        <v>1</v>
      </c>
      <c r="D21" s="157">
        <f>+C21/C29*100</f>
        <v>1.4285714285714286</v>
      </c>
      <c r="E21" s="18" t="s">
        <v>57</v>
      </c>
    </row>
    <row r="22" spans="2:5" ht="28">
      <c r="B22" s="19"/>
      <c r="C22" s="156"/>
      <c r="D22" s="159"/>
      <c r="E22" s="18" t="s">
        <v>58</v>
      </c>
    </row>
    <row r="23" spans="2:5">
      <c r="B23" s="73" t="s">
        <v>59</v>
      </c>
      <c r="C23" s="154">
        <f>E11</f>
        <v>5</v>
      </c>
      <c r="D23" s="157">
        <f>+C23/$C$29*100</f>
        <v>7.1428571428571423</v>
      </c>
      <c r="E23" s="17" t="s">
        <v>60</v>
      </c>
    </row>
    <row r="24" spans="2:5" ht="28">
      <c r="B24" s="74" t="s">
        <v>59</v>
      </c>
      <c r="C24" s="155"/>
      <c r="D24" s="158"/>
      <c r="E24" s="17" t="s">
        <v>61</v>
      </c>
    </row>
    <row r="25" spans="2:5">
      <c r="B25" s="75"/>
      <c r="C25" s="156"/>
      <c r="D25" s="159"/>
      <c r="E25" s="17" t="s">
        <v>62</v>
      </c>
    </row>
    <row r="26" spans="2:5">
      <c r="B26" s="151" t="s">
        <v>59</v>
      </c>
      <c r="C26" s="154">
        <f>F11</f>
        <v>0</v>
      </c>
      <c r="D26" s="157">
        <f>+C26/$C$29*100</f>
        <v>0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70</v>
      </c>
    </row>
  </sheetData>
  <mergeCells count="11">
    <mergeCell ref="C23:C25"/>
    <mergeCell ref="D23:D25"/>
    <mergeCell ref="B26:B28"/>
    <mergeCell ref="C26:C28"/>
    <mergeCell ref="D26:D28"/>
    <mergeCell ref="C16:C17"/>
    <mergeCell ref="D16:D17"/>
    <mergeCell ref="C18:C20"/>
    <mergeCell ref="D18:D20"/>
    <mergeCell ref="C21:C22"/>
    <mergeCell ref="D21:D22"/>
  </mergeCells>
  <pageMargins left="0.7" right="0.7" top="0.75" bottom="0.75" header="0.3" footer="0.3"/>
  <pageSetup orientation="portrait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Q29"/>
  <sheetViews>
    <sheetView workbookViewId="0">
      <selection activeCell="G4" sqref="G4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0.83203125" style="16"/>
    <col min="10" max="10" width="16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17" ht="33" customHeight="1">
      <c r="B1" s="33" t="s">
        <v>27</v>
      </c>
    </row>
    <row r="2" spans="2:17" ht="13.5" customHeight="1">
      <c r="B2" s="33"/>
      <c r="J2" s="46"/>
      <c r="K2" s="46"/>
      <c r="L2" s="46"/>
      <c r="M2" s="46"/>
      <c r="N2" s="46"/>
      <c r="O2" s="46"/>
      <c r="P2" s="46"/>
    </row>
    <row r="3" spans="2:17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  <c r="J3" s="47"/>
      <c r="K3" s="48"/>
      <c r="L3" s="48"/>
      <c r="M3" s="48"/>
      <c r="N3" s="48"/>
      <c r="O3" s="48"/>
      <c r="P3" s="48"/>
    </row>
    <row r="4" spans="2:17" ht="24">
      <c r="B4" s="123" t="s">
        <v>34</v>
      </c>
      <c r="C4" s="124">
        <v>20</v>
      </c>
      <c r="D4" s="124">
        <v>7</v>
      </c>
      <c r="E4" s="124">
        <v>6</v>
      </c>
      <c r="F4" s="125">
        <v>0</v>
      </c>
      <c r="G4" s="126">
        <v>9</v>
      </c>
      <c r="H4" s="127">
        <v>33</v>
      </c>
      <c r="J4" s="49"/>
      <c r="K4" s="45"/>
      <c r="L4" s="45"/>
      <c r="M4" s="45"/>
      <c r="N4" s="45"/>
      <c r="O4" s="45"/>
      <c r="P4" s="45"/>
      <c r="Q4" s="44"/>
    </row>
    <row r="5" spans="2:17" ht="24">
      <c r="B5" s="123" t="s">
        <v>35</v>
      </c>
      <c r="C5" s="124">
        <v>6</v>
      </c>
      <c r="D5" s="124">
        <v>5</v>
      </c>
      <c r="E5" s="124">
        <v>7</v>
      </c>
      <c r="F5" s="125">
        <v>1</v>
      </c>
      <c r="G5" s="126">
        <v>5</v>
      </c>
      <c r="H5" s="127">
        <v>19</v>
      </c>
      <c r="J5" s="49"/>
      <c r="K5" s="45"/>
      <c r="L5" s="45"/>
      <c r="M5" s="45"/>
      <c r="N5" s="45"/>
      <c r="O5" s="45"/>
      <c r="P5" s="45"/>
    </row>
    <row r="6" spans="2:17" ht="24">
      <c r="B6" s="123" t="s">
        <v>36</v>
      </c>
      <c r="C6" s="128">
        <v>15</v>
      </c>
      <c r="D6" s="129">
        <v>7</v>
      </c>
      <c r="E6" s="130">
        <v>5</v>
      </c>
      <c r="F6" s="125">
        <v>1</v>
      </c>
      <c r="G6" s="126">
        <v>6</v>
      </c>
      <c r="H6" s="127">
        <v>28</v>
      </c>
      <c r="J6" s="49"/>
      <c r="K6" s="45"/>
      <c r="L6" s="45"/>
      <c r="M6" s="45"/>
      <c r="N6" s="45"/>
      <c r="O6" s="45"/>
      <c r="P6" s="45"/>
    </row>
    <row r="7" spans="2:17" ht="24">
      <c r="B7" s="123" t="s">
        <v>37</v>
      </c>
      <c r="C7" s="128">
        <v>5</v>
      </c>
      <c r="D7" s="129">
        <v>2</v>
      </c>
      <c r="E7" s="130">
        <v>5</v>
      </c>
      <c r="F7" s="125">
        <v>3</v>
      </c>
      <c r="G7" s="126">
        <v>0</v>
      </c>
      <c r="H7" s="127">
        <v>15</v>
      </c>
      <c r="J7" s="49"/>
      <c r="K7" s="45"/>
      <c r="L7" s="45"/>
      <c r="M7" s="45"/>
      <c r="N7" s="45"/>
      <c r="O7" s="45"/>
      <c r="P7" s="45"/>
    </row>
    <row r="8" spans="2:17" ht="24">
      <c r="B8" s="123" t="s">
        <v>38</v>
      </c>
      <c r="C8" s="128">
        <v>0</v>
      </c>
      <c r="D8" s="129">
        <v>0</v>
      </c>
      <c r="E8" s="130">
        <v>0</v>
      </c>
      <c r="F8" s="125">
        <v>0</v>
      </c>
      <c r="G8" s="126">
        <v>0</v>
      </c>
      <c r="H8" s="127">
        <v>0</v>
      </c>
      <c r="J8" s="49"/>
      <c r="K8" s="45"/>
      <c r="L8" s="45"/>
      <c r="M8" s="45"/>
      <c r="N8" s="45"/>
      <c r="O8" s="45"/>
      <c r="P8" s="45"/>
    </row>
    <row r="9" spans="2:17" ht="24">
      <c r="B9" s="121" t="s">
        <v>39</v>
      </c>
      <c r="C9" s="127">
        <v>46</v>
      </c>
      <c r="D9" s="127">
        <v>21</v>
      </c>
      <c r="E9" s="127">
        <f t="shared" ref="E9" si="0">SUM(E4:E8)</f>
        <v>23</v>
      </c>
      <c r="F9" s="127">
        <v>5</v>
      </c>
      <c r="G9" s="127">
        <v>20</v>
      </c>
      <c r="H9" s="127">
        <v>95</v>
      </c>
      <c r="J9" s="47"/>
      <c r="K9" s="45"/>
      <c r="L9" s="45"/>
      <c r="M9" s="45"/>
      <c r="N9" s="45"/>
      <c r="O9" s="45"/>
      <c r="P9" s="45"/>
    </row>
    <row r="10" spans="2:17" s="29" customFormat="1" ht="24">
      <c r="B10" s="32"/>
      <c r="C10" s="31"/>
      <c r="D10" s="31"/>
      <c r="E10" s="31"/>
      <c r="F10" s="31"/>
      <c r="G10" s="31"/>
      <c r="H10" s="30"/>
      <c r="J10" s="47"/>
      <c r="K10" s="45"/>
      <c r="L10" s="45"/>
      <c r="M10" s="45"/>
      <c r="N10" s="45"/>
      <c r="O10" s="45"/>
      <c r="P10" s="46"/>
    </row>
    <row r="11" spans="2:17" ht="24">
      <c r="B11" s="131">
        <f>+C4+D4+E4+C5+D5+E5</f>
        <v>51</v>
      </c>
      <c r="C11" s="132">
        <f>+C6+C7+C8</f>
        <v>20</v>
      </c>
      <c r="D11" s="132">
        <f>+D6+D7+D8</f>
        <v>9</v>
      </c>
      <c r="E11" s="132">
        <f>+E6+E7+E8</f>
        <v>10</v>
      </c>
      <c r="F11" s="132">
        <f>+F4+F5+F6+F7+F8</f>
        <v>5</v>
      </c>
      <c r="J11" s="52">
        <v>42369</v>
      </c>
      <c r="K11" s="45"/>
      <c r="L11" s="45"/>
      <c r="M11" s="45"/>
      <c r="N11" s="45"/>
      <c r="O11" s="46"/>
      <c r="P11" s="46"/>
    </row>
    <row r="12" spans="2:17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  <c r="J12" s="51"/>
      <c r="K12" s="50"/>
      <c r="L12" s="50"/>
      <c r="M12" s="50"/>
      <c r="N12" s="50"/>
      <c r="O12" s="46"/>
      <c r="P12" s="46"/>
    </row>
    <row r="13" spans="2:17">
      <c r="J13" s="46"/>
      <c r="K13" s="46"/>
      <c r="L13" s="46"/>
      <c r="M13" s="46"/>
      <c r="N13" s="46"/>
      <c r="O13" s="46"/>
      <c r="P13" s="46"/>
    </row>
    <row r="15" spans="2:17">
      <c r="B15" s="28" t="s">
        <v>45</v>
      </c>
      <c r="C15" s="28" t="s">
        <v>46</v>
      </c>
      <c r="D15" s="28" t="s">
        <v>47</v>
      </c>
      <c r="E15" s="28" t="s">
        <v>48</v>
      </c>
    </row>
    <row r="16" spans="2:17" ht="28">
      <c r="B16" s="27" t="s">
        <v>49</v>
      </c>
      <c r="C16" s="154">
        <f>B11</f>
        <v>51</v>
      </c>
      <c r="D16" s="157">
        <f>+C16/C29*100</f>
        <v>53.684210526315788</v>
      </c>
      <c r="E16" s="25" t="s">
        <v>50</v>
      </c>
    </row>
    <row r="17" spans="2:5" ht="28">
      <c r="B17" s="26"/>
      <c r="C17" s="156"/>
      <c r="D17" s="159"/>
      <c r="E17" s="25" t="s">
        <v>51</v>
      </c>
    </row>
    <row r="18" spans="2:5">
      <c r="B18" s="24" t="s">
        <v>52</v>
      </c>
      <c r="C18" s="154">
        <f>C11</f>
        <v>20</v>
      </c>
      <c r="D18" s="157">
        <f>+C18/C29*100</f>
        <v>21.052631578947366</v>
      </c>
      <c r="E18" s="21" t="s">
        <v>53</v>
      </c>
    </row>
    <row r="19" spans="2:5" ht="28">
      <c r="B19" s="23"/>
      <c r="C19" s="155"/>
      <c r="D19" s="158"/>
      <c r="E19" s="21" t="s">
        <v>54</v>
      </c>
    </row>
    <row r="20" spans="2:5">
      <c r="B20" s="22"/>
      <c r="C20" s="156"/>
      <c r="D20" s="159"/>
      <c r="E20" s="21" t="s">
        <v>55</v>
      </c>
    </row>
    <row r="21" spans="2:5" ht="28">
      <c r="B21" s="20" t="s">
        <v>56</v>
      </c>
      <c r="C21" s="154">
        <f>D11</f>
        <v>9</v>
      </c>
      <c r="D21" s="157">
        <f>+C21/C29*100</f>
        <v>9.4736842105263168</v>
      </c>
      <c r="E21" s="18" t="s">
        <v>57</v>
      </c>
    </row>
    <row r="22" spans="2:5" ht="28">
      <c r="B22" s="19"/>
      <c r="C22" s="156"/>
      <c r="D22" s="159"/>
      <c r="E22" s="18" t="s">
        <v>58</v>
      </c>
    </row>
    <row r="23" spans="2:5">
      <c r="B23" s="73" t="s">
        <v>59</v>
      </c>
      <c r="C23" s="154">
        <f>E11</f>
        <v>10</v>
      </c>
      <c r="D23" s="157">
        <f>+C23/$C$29*100</f>
        <v>10.526315789473683</v>
      </c>
      <c r="E23" s="17" t="s">
        <v>60</v>
      </c>
    </row>
    <row r="24" spans="2:5" ht="28">
      <c r="B24" s="74" t="s">
        <v>59</v>
      </c>
      <c r="C24" s="155"/>
      <c r="D24" s="158"/>
      <c r="E24" s="17" t="s">
        <v>61</v>
      </c>
    </row>
    <row r="25" spans="2:5">
      <c r="B25" s="75"/>
      <c r="C25" s="156"/>
      <c r="D25" s="159"/>
      <c r="E25" s="17" t="s">
        <v>62</v>
      </c>
    </row>
    <row r="26" spans="2:5">
      <c r="B26" s="151" t="s">
        <v>59</v>
      </c>
      <c r="C26" s="154">
        <f>F11</f>
        <v>5</v>
      </c>
      <c r="D26" s="157">
        <f>+C26/$C$29*100</f>
        <v>5.2631578947368416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95</v>
      </c>
    </row>
  </sheetData>
  <mergeCells count="11">
    <mergeCell ref="C16:C17"/>
    <mergeCell ref="D16:D17"/>
    <mergeCell ref="C18:C20"/>
    <mergeCell ref="D18:D20"/>
    <mergeCell ref="C21:C22"/>
    <mergeCell ref="D21:D22"/>
    <mergeCell ref="C23:C25"/>
    <mergeCell ref="D23:D25"/>
    <mergeCell ref="B26:B28"/>
    <mergeCell ref="C26:C28"/>
    <mergeCell ref="D26:D28"/>
  </mergeCells>
  <pageMargins left="0.7" right="0.7" top="0.75" bottom="0.75" header="0.3" footer="0.3"/>
  <pageSetup orientation="portrait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2:J33"/>
  <sheetViews>
    <sheetView workbookViewId="0">
      <selection activeCell="G26" sqref="G26"/>
    </sheetView>
  </sheetViews>
  <sheetFormatPr baseColWidth="10" defaultColWidth="11.5" defaultRowHeight="13"/>
  <cols>
    <col min="1" max="1" width="17.6640625" bestFit="1" customWidth="1"/>
    <col min="2" max="2" width="9.5" customWidth="1"/>
    <col min="6" max="6" width="19" bestFit="1" customWidth="1"/>
    <col min="7" max="10" width="8.83203125" customWidth="1"/>
  </cols>
  <sheetData>
    <row r="2" spans="1:10">
      <c r="A2" s="170" t="s">
        <v>64</v>
      </c>
      <c r="B2" s="171"/>
      <c r="C2" s="171"/>
      <c r="D2" s="172"/>
      <c r="F2" s="138" t="s">
        <v>65</v>
      </c>
      <c r="G2" s="138">
        <v>2008</v>
      </c>
      <c r="H2" s="138">
        <v>2009</v>
      </c>
      <c r="I2" s="138">
        <v>2010</v>
      </c>
      <c r="J2" s="138">
        <v>2011</v>
      </c>
    </row>
    <row r="3" spans="1:10">
      <c r="A3" s="138"/>
      <c r="B3" s="138" t="s">
        <v>66</v>
      </c>
      <c r="C3" s="138" t="s">
        <v>67</v>
      </c>
      <c r="D3" s="138" t="s">
        <v>46</v>
      </c>
      <c r="F3" s="138" t="s">
        <v>68</v>
      </c>
      <c r="G3" s="139">
        <v>0</v>
      </c>
      <c r="H3" s="139">
        <v>0</v>
      </c>
      <c r="I3" s="139"/>
      <c r="J3" s="140"/>
    </row>
    <row r="4" spans="1:10">
      <c r="A4" s="138" t="s">
        <v>69</v>
      </c>
      <c r="B4" s="140">
        <v>27</v>
      </c>
      <c r="C4" s="140">
        <v>20</v>
      </c>
      <c r="D4" s="141">
        <f>SUM(B4:C4)</f>
        <v>47</v>
      </c>
      <c r="F4" s="138" t="s">
        <v>70</v>
      </c>
      <c r="G4" s="139">
        <v>4</v>
      </c>
      <c r="H4" s="139">
        <v>6</v>
      </c>
      <c r="I4" s="139"/>
      <c r="J4" s="140"/>
    </row>
    <row r="5" spans="1:10">
      <c r="A5" s="138" t="s">
        <v>71</v>
      </c>
      <c r="B5" s="140">
        <v>7</v>
      </c>
      <c r="C5" s="140">
        <v>12</v>
      </c>
      <c r="D5" s="141">
        <f>SUM(B5:C5)</f>
        <v>19</v>
      </c>
      <c r="F5" s="138" t="s">
        <v>72</v>
      </c>
      <c r="G5" s="139">
        <v>0</v>
      </c>
      <c r="H5" s="139">
        <v>0</v>
      </c>
      <c r="I5" s="139"/>
      <c r="J5" s="140"/>
    </row>
    <row r="6" spans="1:10">
      <c r="A6" s="138" t="s">
        <v>73</v>
      </c>
      <c r="B6" s="140">
        <v>3</v>
      </c>
      <c r="C6" s="140">
        <v>6</v>
      </c>
      <c r="D6" s="141">
        <f>SUM(B6:C6)</f>
        <v>9</v>
      </c>
      <c r="F6" s="142" t="s">
        <v>39</v>
      </c>
      <c r="G6" s="141">
        <f>SUM(G3:G5)</f>
        <v>4</v>
      </c>
      <c r="H6" s="141">
        <f>SUM(H3:H5)</f>
        <v>6</v>
      </c>
      <c r="I6" s="141">
        <f>SUM(I3:I5)</f>
        <v>0</v>
      </c>
      <c r="J6" s="141">
        <f>SUM(J3:J5)</f>
        <v>0</v>
      </c>
    </row>
    <row r="7" spans="1:10">
      <c r="A7" s="138" t="s">
        <v>74</v>
      </c>
      <c r="B7" s="140">
        <v>2</v>
      </c>
      <c r="C7" s="140">
        <v>3</v>
      </c>
      <c r="D7" s="141">
        <f>SUM(B7:C7)</f>
        <v>5</v>
      </c>
    </row>
    <row r="8" spans="1:10">
      <c r="A8" s="138" t="s">
        <v>75</v>
      </c>
      <c r="B8" s="140">
        <v>12</v>
      </c>
      <c r="C8" s="140">
        <v>4</v>
      </c>
      <c r="D8" s="141">
        <f>SUM(B8:C8)</f>
        <v>16</v>
      </c>
    </row>
    <row r="9" spans="1:10">
      <c r="A9" s="138" t="s">
        <v>76</v>
      </c>
      <c r="B9" s="141">
        <f>SUM(B4:B8)</f>
        <v>51</v>
      </c>
      <c r="C9" s="141">
        <f>SUM(C4:C8)</f>
        <v>45</v>
      </c>
      <c r="D9" s="141">
        <f>SUM(D4:D8)</f>
        <v>96</v>
      </c>
    </row>
    <row r="10" spans="1:10">
      <c r="A10" s="173" t="s">
        <v>77</v>
      </c>
      <c r="B10" s="174"/>
      <c r="C10" s="174"/>
      <c r="D10" s="175"/>
    </row>
    <row r="11" spans="1:10">
      <c r="A11" s="138"/>
      <c r="B11" s="138" t="s">
        <v>66</v>
      </c>
      <c r="C11" s="138" t="s">
        <v>67</v>
      </c>
      <c r="D11" s="138" t="s">
        <v>46</v>
      </c>
    </row>
    <row r="12" spans="1:10">
      <c r="A12" s="138" t="s">
        <v>69</v>
      </c>
      <c r="B12" s="140">
        <v>27</v>
      </c>
      <c r="C12" s="140">
        <v>10</v>
      </c>
      <c r="D12" s="141">
        <f>SUM(B12:C12)</f>
        <v>37</v>
      </c>
    </row>
    <row r="13" spans="1:10">
      <c r="A13" s="138" t="s">
        <v>71</v>
      </c>
      <c r="B13" s="140">
        <v>15</v>
      </c>
      <c r="C13" s="140">
        <v>6</v>
      </c>
      <c r="D13" s="141">
        <f>SUM(B13:C13)</f>
        <v>21</v>
      </c>
    </row>
    <row r="14" spans="1:10">
      <c r="A14" s="138" t="s">
        <v>73</v>
      </c>
      <c r="B14" s="140">
        <v>8</v>
      </c>
      <c r="C14" s="140">
        <v>7</v>
      </c>
      <c r="D14" s="141">
        <f>SUM(B14:C14)</f>
        <v>15</v>
      </c>
    </row>
    <row r="15" spans="1:10">
      <c r="A15" s="138" t="s">
        <v>74</v>
      </c>
      <c r="B15" s="140">
        <v>3</v>
      </c>
      <c r="C15" s="140">
        <v>4</v>
      </c>
      <c r="D15" s="141">
        <f>SUM(B15:C15)</f>
        <v>7</v>
      </c>
    </row>
    <row r="16" spans="1:10">
      <c r="A16" s="138" t="s">
        <v>75</v>
      </c>
      <c r="B16" s="140">
        <v>11</v>
      </c>
      <c r="C16" s="140">
        <v>7</v>
      </c>
      <c r="D16" s="141">
        <f>SUM(B16:C16)</f>
        <v>18</v>
      </c>
    </row>
    <row r="17" spans="1:6">
      <c r="A17" s="138" t="s">
        <v>76</v>
      </c>
      <c r="B17" s="141">
        <f>SUM(B12:B16)</f>
        <v>64</v>
      </c>
      <c r="C17" s="141">
        <f>SUM(C12:C16)</f>
        <v>34</v>
      </c>
      <c r="D17" s="141">
        <f>SUM(D12:D16)</f>
        <v>98</v>
      </c>
    </row>
    <row r="18" spans="1:6">
      <c r="A18" s="176" t="s">
        <v>78</v>
      </c>
      <c r="B18" s="177"/>
      <c r="C18" s="177"/>
      <c r="D18" s="178"/>
    </row>
    <row r="19" spans="1:6">
      <c r="A19" s="138"/>
      <c r="B19" s="138" t="s">
        <v>66</v>
      </c>
      <c r="C19" s="138" t="s">
        <v>67</v>
      </c>
      <c r="D19" s="138" t="s">
        <v>46</v>
      </c>
    </row>
    <row r="20" spans="1:6">
      <c r="A20" s="138" t="s">
        <v>69</v>
      </c>
      <c r="B20" s="140">
        <v>17</v>
      </c>
      <c r="C20" s="140">
        <v>20</v>
      </c>
      <c r="D20" s="141">
        <f>SUM(B20:C20)</f>
        <v>37</v>
      </c>
      <c r="F20" s="34"/>
    </row>
    <row r="21" spans="1:6">
      <c r="A21" s="138" t="s">
        <v>71</v>
      </c>
      <c r="B21" s="140">
        <v>13</v>
      </c>
      <c r="C21" s="140">
        <v>8</v>
      </c>
      <c r="D21" s="141">
        <f>SUM(B21:C21)</f>
        <v>21</v>
      </c>
      <c r="F21" s="34"/>
    </row>
    <row r="22" spans="1:6">
      <c r="A22" s="138" t="s">
        <v>73</v>
      </c>
      <c r="B22" s="140">
        <v>7</v>
      </c>
      <c r="C22" s="140">
        <v>3</v>
      </c>
      <c r="D22" s="141">
        <f>SUM(B22:C22)</f>
        <v>10</v>
      </c>
      <c r="F22" s="34"/>
    </row>
    <row r="23" spans="1:6">
      <c r="A23" s="138" t="s">
        <v>74</v>
      </c>
      <c r="B23" s="140"/>
      <c r="C23" s="140"/>
      <c r="D23" s="141">
        <f>SUM(B23:C23)</f>
        <v>0</v>
      </c>
      <c r="F23" s="34"/>
    </row>
    <row r="24" spans="1:6">
      <c r="A24" s="138" t="s">
        <v>75</v>
      </c>
      <c r="B24" s="140"/>
      <c r="C24" s="140"/>
      <c r="D24" s="141">
        <f>SUM(B24:C24)</f>
        <v>0</v>
      </c>
      <c r="F24" s="34"/>
    </row>
    <row r="25" spans="1:6">
      <c r="A25" s="138" t="s">
        <v>76</v>
      </c>
      <c r="B25" s="141">
        <f>SUM(B20:B24)</f>
        <v>37</v>
      </c>
      <c r="C25" s="141">
        <f>SUM(C20:C24)</f>
        <v>31</v>
      </c>
      <c r="D25" s="141">
        <f>SUM(D20:D24)</f>
        <v>68</v>
      </c>
    </row>
    <row r="26" spans="1:6">
      <c r="A26" s="179" t="s">
        <v>79</v>
      </c>
      <c r="B26" s="180"/>
      <c r="C26" s="180"/>
      <c r="D26" s="181"/>
    </row>
    <row r="27" spans="1:6">
      <c r="A27" s="138"/>
      <c r="B27" s="138" t="s">
        <v>66</v>
      </c>
      <c r="C27" s="138" t="s">
        <v>67</v>
      </c>
      <c r="D27" s="138" t="s">
        <v>46</v>
      </c>
    </row>
    <row r="28" spans="1:6">
      <c r="A28" s="138" t="s">
        <v>69</v>
      </c>
      <c r="B28" s="140">
        <v>16</v>
      </c>
      <c r="C28" s="140">
        <v>14</v>
      </c>
      <c r="D28" s="141">
        <f>SUM(B28:C28)</f>
        <v>30</v>
      </c>
    </row>
    <row r="29" spans="1:6">
      <c r="A29" s="138" t="s">
        <v>71</v>
      </c>
      <c r="B29" s="140">
        <v>8</v>
      </c>
      <c r="C29" s="140">
        <v>9</v>
      </c>
      <c r="D29" s="141">
        <f>SUM(B29:C29)</f>
        <v>17</v>
      </c>
    </row>
    <row r="30" spans="1:6">
      <c r="A30" s="138" t="s">
        <v>73</v>
      </c>
      <c r="B30" s="140"/>
      <c r="C30" s="140"/>
      <c r="D30" s="141">
        <f>SUM(B30:C30)</f>
        <v>0</v>
      </c>
    </row>
    <row r="31" spans="1:6">
      <c r="A31" s="138" t="s">
        <v>74</v>
      </c>
      <c r="B31" s="140"/>
      <c r="C31" s="140"/>
      <c r="D31" s="141">
        <f>SUM(B31:C31)</f>
        <v>0</v>
      </c>
    </row>
    <row r="32" spans="1:6">
      <c r="A32" s="138" t="s">
        <v>75</v>
      </c>
      <c r="B32" s="140"/>
      <c r="C32" s="140"/>
      <c r="D32" s="141">
        <f>SUM(B32:C32)</f>
        <v>0</v>
      </c>
    </row>
    <row r="33" spans="1:4">
      <c r="A33" s="138" t="s">
        <v>76</v>
      </c>
      <c r="B33" s="141">
        <f>SUM(B28:B32)</f>
        <v>24</v>
      </c>
      <c r="C33" s="141">
        <f>SUM(C28:C32)</f>
        <v>23</v>
      </c>
      <c r="D33" s="141">
        <f>SUM(D28:D32)</f>
        <v>47</v>
      </c>
    </row>
  </sheetData>
  <mergeCells count="4">
    <mergeCell ref="A2:D2"/>
    <mergeCell ref="A10:D10"/>
    <mergeCell ref="A18:D18"/>
    <mergeCell ref="A26:D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1:Q29"/>
  <sheetViews>
    <sheetView workbookViewId="0">
      <selection activeCell="G7" sqref="G7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0.83203125" style="16"/>
    <col min="10" max="10" width="16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17" ht="33" customHeight="1">
      <c r="B1" s="33" t="s">
        <v>27</v>
      </c>
    </row>
    <row r="2" spans="2:17" ht="13.5" customHeight="1">
      <c r="B2" s="33"/>
      <c r="J2" s="46"/>
      <c r="K2" s="46"/>
      <c r="L2" s="46"/>
      <c r="M2" s="46"/>
      <c r="N2" s="46"/>
      <c r="O2" s="46"/>
      <c r="P2" s="46"/>
    </row>
    <row r="3" spans="2:17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  <c r="J3" s="47"/>
      <c r="K3" s="48"/>
      <c r="L3" s="48"/>
      <c r="M3" s="48"/>
      <c r="N3" s="48"/>
      <c r="O3" s="48"/>
      <c r="P3" s="48"/>
    </row>
    <row r="4" spans="2:17" ht="24">
      <c r="B4" s="123" t="s">
        <v>34</v>
      </c>
      <c r="C4" s="124">
        <v>8</v>
      </c>
      <c r="D4" s="124">
        <v>0</v>
      </c>
      <c r="E4" s="124">
        <v>2</v>
      </c>
      <c r="F4" s="125">
        <v>0</v>
      </c>
      <c r="G4" s="126">
        <v>6</v>
      </c>
      <c r="H4" s="127">
        <f t="shared" ref="H4:H9" si="0">SUM(C4:G4)</f>
        <v>16</v>
      </c>
      <c r="J4" s="49"/>
      <c r="K4" s="45"/>
      <c r="L4" s="45"/>
      <c r="M4" s="45"/>
      <c r="N4" s="45"/>
      <c r="O4" s="45"/>
      <c r="P4" s="45"/>
      <c r="Q4" s="44"/>
    </row>
    <row r="5" spans="2:17" ht="24">
      <c r="B5" s="123" t="s">
        <v>35</v>
      </c>
      <c r="C5" s="124">
        <v>2</v>
      </c>
      <c r="D5" s="124">
        <v>0</v>
      </c>
      <c r="E5" s="124">
        <v>2</v>
      </c>
      <c r="F5" s="125">
        <v>0</v>
      </c>
      <c r="G5" s="126">
        <v>33</v>
      </c>
      <c r="H5" s="127">
        <f t="shared" si="0"/>
        <v>37</v>
      </c>
      <c r="J5" s="49"/>
      <c r="K5" s="45"/>
      <c r="L5" s="45"/>
      <c r="M5" s="45"/>
      <c r="N5" s="45"/>
      <c r="O5" s="45"/>
      <c r="P5" s="45"/>
    </row>
    <row r="6" spans="2:17" ht="24">
      <c r="B6" s="123" t="s">
        <v>36</v>
      </c>
      <c r="C6" s="128">
        <v>2</v>
      </c>
      <c r="D6" s="129">
        <v>0</v>
      </c>
      <c r="E6" s="130">
        <v>5</v>
      </c>
      <c r="F6" s="125">
        <v>1</v>
      </c>
      <c r="G6" s="126">
        <v>226</v>
      </c>
      <c r="H6" s="127">
        <f t="shared" si="0"/>
        <v>234</v>
      </c>
      <c r="J6" s="49"/>
      <c r="K6" s="45"/>
      <c r="L6" s="45"/>
      <c r="M6" s="45"/>
      <c r="N6" s="45"/>
      <c r="O6" s="45"/>
      <c r="P6" s="45"/>
    </row>
    <row r="7" spans="2:17" ht="24">
      <c r="B7" s="123" t="s">
        <v>37</v>
      </c>
      <c r="C7" s="128">
        <v>1</v>
      </c>
      <c r="D7" s="129">
        <v>1</v>
      </c>
      <c r="E7" s="130">
        <v>8</v>
      </c>
      <c r="F7" s="125">
        <v>5</v>
      </c>
      <c r="G7" s="126">
        <v>2553</v>
      </c>
      <c r="H7" s="127">
        <f t="shared" si="0"/>
        <v>2568</v>
      </c>
      <c r="J7" s="49"/>
      <c r="K7" s="45"/>
      <c r="L7" s="45"/>
      <c r="M7" s="45"/>
      <c r="N7" s="45"/>
      <c r="O7" s="45"/>
      <c r="P7" s="45"/>
    </row>
    <row r="8" spans="2:17" ht="24">
      <c r="B8" s="123" t="s">
        <v>38</v>
      </c>
      <c r="C8" s="128">
        <v>0</v>
      </c>
      <c r="D8" s="129">
        <v>0</v>
      </c>
      <c r="E8" s="130">
        <v>0</v>
      </c>
      <c r="F8" s="125">
        <v>0</v>
      </c>
      <c r="G8" s="126">
        <v>72</v>
      </c>
      <c r="H8" s="127">
        <f t="shared" si="0"/>
        <v>72</v>
      </c>
      <c r="J8" s="49"/>
      <c r="K8" s="45"/>
      <c r="L8" s="45"/>
      <c r="M8" s="45"/>
      <c r="N8" s="45"/>
      <c r="O8" s="45"/>
      <c r="P8" s="45"/>
    </row>
    <row r="9" spans="2:17" ht="24">
      <c r="B9" s="121" t="s">
        <v>39</v>
      </c>
      <c r="C9" s="127">
        <f>SUM(C4:C8)</f>
        <v>13</v>
      </c>
      <c r="D9" s="127">
        <f>SUM(D4:D8)</f>
        <v>1</v>
      </c>
      <c r="E9" s="127">
        <f>SUM(E4:E8)</f>
        <v>17</v>
      </c>
      <c r="F9" s="127">
        <f>SUM(F4:F8)</f>
        <v>6</v>
      </c>
      <c r="G9" s="127">
        <f>SUM(G4:G8)</f>
        <v>2890</v>
      </c>
      <c r="H9" s="127">
        <f t="shared" si="0"/>
        <v>2927</v>
      </c>
      <c r="J9" s="47"/>
      <c r="K9" s="45"/>
      <c r="L9" s="45"/>
      <c r="M9" s="45"/>
      <c r="N9" s="45"/>
      <c r="O9" s="45"/>
      <c r="P9" s="45"/>
    </row>
    <row r="10" spans="2:17" s="29" customFormat="1" ht="24">
      <c r="B10" s="32"/>
      <c r="C10" s="31"/>
      <c r="D10" s="31"/>
      <c r="E10" s="31"/>
      <c r="F10" s="31"/>
      <c r="G10" s="31"/>
      <c r="H10" s="30"/>
      <c r="J10" s="47"/>
      <c r="K10" s="45"/>
      <c r="L10" s="45"/>
      <c r="M10" s="45"/>
      <c r="N10" s="45"/>
      <c r="O10" s="45"/>
      <c r="P10" s="46"/>
    </row>
    <row r="11" spans="2:17" ht="24">
      <c r="B11" s="131">
        <f>+C4+D4+E4+C5+D5+E5</f>
        <v>14</v>
      </c>
      <c r="C11" s="132">
        <f>+C6+C7+C8</f>
        <v>3</v>
      </c>
      <c r="D11" s="132">
        <f>+D6+D7+D8</f>
        <v>1</v>
      </c>
      <c r="E11" s="132">
        <f>+E6+E7+E8</f>
        <v>13</v>
      </c>
      <c r="F11" s="132">
        <f>+F4+F5+F6+F7+F8</f>
        <v>6</v>
      </c>
      <c r="J11" s="52">
        <v>42490</v>
      </c>
      <c r="K11" s="45"/>
      <c r="L11" s="45"/>
      <c r="M11" s="45"/>
      <c r="N11" s="45"/>
      <c r="O11" s="46"/>
      <c r="P11" s="46"/>
    </row>
    <row r="12" spans="2:17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  <c r="J12" s="51"/>
      <c r="K12" s="50"/>
      <c r="L12" s="50"/>
      <c r="M12" s="50"/>
      <c r="N12" s="50"/>
      <c r="O12" s="46"/>
      <c r="P12" s="46"/>
    </row>
    <row r="13" spans="2:17">
      <c r="J13" s="46"/>
      <c r="K13" s="46"/>
      <c r="L13" s="46"/>
      <c r="M13" s="46"/>
      <c r="N13" s="46"/>
      <c r="O13" s="46"/>
      <c r="P13" s="46"/>
    </row>
    <row r="15" spans="2:17">
      <c r="B15" s="28" t="s">
        <v>45</v>
      </c>
      <c r="C15" s="28" t="s">
        <v>46</v>
      </c>
      <c r="D15" s="28" t="s">
        <v>47</v>
      </c>
      <c r="E15" s="28" t="s">
        <v>48</v>
      </c>
    </row>
    <row r="16" spans="2:17" ht="28">
      <c r="B16" s="27" t="s">
        <v>49</v>
      </c>
      <c r="C16" s="154">
        <f>B11</f>
        <v>14</v>
      </c>
      <c r="D16" s="157">
        <f>+C16/C29*100</f>
        <v>37.837837837837839</v>
      </c>
      <c r="E16" s="25" t="s">
        <v>50</v>
      </c>
    </row>
    <row r="17" spans="2:5" ht="28">
      <c r="B17" s="26"/>
      <c r="C17" s="156"/>
      <c r="D17" s="159"/>
      <c r="E17" s="25" t="s">
        <v>51</v>
      </c>
    </row>
    <row r="18" spans="2:5">
      <c r="B18" s="24" t="s">
        <v>52</v>
      </c>
      <c r="C18" s="154">
        <f>C11</f>
        <v>3</v>
      </c>
      <c r="D18" s="157">
        <f>+C18/C29*100</f>
        <v>8.1081081081081088</v>
      </c>
      <c r="E18" s="21" t="s">
        <v>53</v>
      </c>
    </row>
    <row r="19" spans="2:5" ht="28">
      <c r="B19" s="23"/>
      <c r="C19" s="155"/>
      <c r="D19" s="158"/>
      <c r="E19" s="21" t="s">
        <v>54</v>
      </c>
    </row>
    <row r="20" spans="2:5">
      <c r="B20" s="22"/>
      <c r="C20" s="156"/>
      <c r="D20" s="159"/>
      <c r="E20" s="21" t="s">
        <v>55</v>
      </c>
    </row>
    <row r="21" spans="2:5" ht="28">
      <c r="B21" s="20" t="s">
        <v>56</v>
      </c>
      <c r="C21" s="154">
        <f>D11</f>
        <v>1</v>
      </c>
      <c r="D21" s="157">
        <f>+C21/C29*100</f>
        <v>2.7027027027027026</v>
      </c>
      <c r="E21" s="18" t="s">
        <v>57</v>
      </c>
    </row>
    <row r="22" spans="2:5" ht="28">
      <c r="B22" s="19"/>
      <c r="C22" s="156"/>
      <c r="D22" s="159"/>
      <c r="E22" s="18" t="s">
        <v>58</v>
      </c>
    </row>
    <row r="23" spans="2:5">
      <c r="B23" s="73" t="s">
        <v>59</v>
      </c>
      <c r="C23" s="154">
        <f>E11</f>
        <v>13</v>
      </c>
      <c r="D23" s="157">
        <f>+C23/$C$29*100</f>
        <v>35.135135135135137</v>
      </c>
      <c r="E23" s="17" t="s">
        <v>60</v>
      </c>
    </row>
    <row r="24" spans="2:5" ht="28">
      <c r="B24" s="74" t="s">
        <v>59</v>
      </c>
      <c r="C24" s="155"/>
      <c r="D24" s="158"/>
      <c r="E24" s="17" t="s">
        <v>61</v>
      </c>
    </row>
    <row r="25" spans="2:5">
      <c r="B25" s="75"/>
      <c r="C25" s="156"/>
      <c r="D25" s="159"/>
      <c r="E25" s="17" t="s">
        <v>62</v>
      </c>
    </row>
    <row r="26" spans="2:5">
      <c r="B26" s="151" t="s">
        <v>59</v>
      </c>
      <c r="C26" s="154">
        <f>F11</f>
        <v>6</v>
      </c>
      <c r="D26" s="157">
        <f>+C26/$C$29*100</f>
        <v>16.216216216216218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37</v>
      </c>
    </row>
  </sheetData>
  <mergeCells count="11">
    <mergeCell ref="C23:C25"/>
    <mergeCell ref="D23:D25"/>
    <mergeCell ref="B26:B28"/>
    <mergeCell ref="C26:C28"/>
    <mergeCell ref="D26:D28"/>
    <mergeCell ref="C16:C17"/>
    <mergeCell ref="D16:D17"/>
    <mergeCell ref="C18:C20"/>
    <mergeCell ref="D18:D20"/>
    <mergeCell ref="C21:C22"/>
    <mergeCell ref="D21:D22"/>
  </mergeCells>
  <pageMargins left="0.7" right="0.7" top="0.75" bottom="0.75" header="0.3" footer="0.3"/>
  <pageSetup orientation="portrait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1:Q29"/>
  <sheetViews>
    <sheetView topLeftCell="A7" workbookViewId="0">
      <selection activeCell="I12" sqref="I12"/>
    </sheetView>
  </sheetViews>
  <sheetFormatPr baseColWidth="10" defaultColWidth="10.83203125" defaultRowHeight="19"/>
  <cols>
    <col min="1" max="1" width="7.6640625" style="16" customWidth="1"/>
    <col min="2" max="2" width="18.1640625" style="16" customWidth="1"/>
    <col min="3" max="3" width="17.6640625" style="16" customWidth="1"/>
    <col min="4" max="4" width="16.5" style="16" customWidth="1"/>
    <col min="5" max="5" width="14.83203125" style="16" customWidth="1"/>
    <col min="6" max="6" width="12.1640625" style="16" customWidth="1"/>
    <col min="7" max="7" width="11.5" style="16" customWidth="1"/>
    <col min="8" max="8" width="12.5" style="16" customWidth="1"/>
    <col min="9" max="9" width="14.6640625" style="16" bestFit="1" customWidth="1"/>
    <col min="10" max="10" width="32.5" style="16" customWidth="1"/>
    <col min="11" max="12" width="10.83203125" style="16"/>
    <col min="13" max="13" width="22.33203125" style="16" customWidth="1"/>
    <col min="14" max="16384" width="10.83203125" style="16"/>
  </cols>
  <sheetData>
    <row r="1" spans="2:17" ht="33" customHeight="1">
      <c r="B1" s="33" t="s">
        <v>27</v>
      </c>
    </row>
    <row r="2" spans="2:17" ht="13.5" customHeight="1">
      <c r="B2" s="33"/>
      <c r="J2" s="46"/>
      <c r="K2" s="46"/>
      <c r="L2" s="46"/>
      <c r="M2" s="46"/>
      <c r="N2" s="46"/>
      <c r="O2" s="46"/>
      <c r="P2" s="46"/>
    </row>
    <row r="3" spans="2:17" ht="80">
      <c r="B3" s="121" t="s">
        <v>28</v>
      </c>
      <c r="C3" s="122" t="s">
        <v>29</v>
      </c>
      <c r="D3" s="122" t="s">
        <v>30</v>
      </c>
      <c r="E3" s="122" t="s">
        <v>31</v>
      </c>
      <c r="F3" s="122" t="s">
        <v>32</v>
      </c>
      <c r="G3" s="122" t="s">
        <v>15</v>
      </c>
      <c r="H3" s="122" t="s">
        <v>33</v>
      </c>
      <c r="J3" s="47" t="s">
        <v>80</v>
      </c>
      <c r="K3" s="48"/>
      <c r="L3" s="48"/>
      <c r="M3" s="48"/>
      <c r="N3" s="48"/>
      <c r="O3" s="48"/>
      <c r="P3" s="48"/>
    </row>
    <row r="4" spans="2:17" ht="24">
      <c r="B4" s="123" t="s">
        <v>34</v>
      </c>
      <c r="C4" s="124">
        <v>13</v>
      </c>
      <c r="D4" s="124">
        <v>2</v>
      </c>
      <c r="E4" s="124">
        <v>5</v>
      </c>
      <c r="F4" s="125">
        <v>0</v>
      </c>
      <c r="G4" s="126">
        <v>13</v>
      </c>
      <c r="H4" s="127">
        <f>SUM(C4:G4)</f>
        <v>33</v>
      </c>
      <c r="J4" s="61"/>
      <c r="K4" s="45"/>
      <c r="L4" s="45"/>
      <c r="M4" s="45"/>
      <c r="N4" s="45"/>
      <c r="O4" s="45"/>
      <c r="P4" s="45"/>
      <c r="Q4" s="44"/>
    </row>
    <row r="5" spans="2:17" ht="24">
      <c r="B5" s="123" t="s">
        <v>35</v>
      </c>
      <c r="C5" s="124">
        <v>3</v>
      </c>
      <c r="D5" s="124">
        <v>0</v>
      </c>
      <c r="E5" s="124">
        <v>4</v>
      </c>
      <c r="F5" s="125">
        <v>1</v>
      </c>
      <c r="G5" s="126">
        <v>26</v>
      </c>
      <c r="H5" s="127">
        <f t="shared" ref="H5:H8" si="0">SUM(C5:G5)</f>
        <v>34</v>
      </c>
      <c r="J5" s="49"/>
      <c r="K5" s="45"/>
      <c r="L5" s="45"/>
      <c r="M5" s="45"/>
      <c r="N5" s="45"/>
      <c r="O5" s="45"/>
      <c r="P5" s="45"/>
    </row>
    <row r="6" spans="2:17" ht="24">
      <c r="B6" s="123" t="s">
        <v>36</v>
      </c>
      <c r="C6" s="128">
        <v>4</v>
      </c>
      <c r="D6" s="129">
        <v>1</v>
      </c>
      <c r="E6" s="130">
        <v>2</v>
      </c>
      <c r="F6" s="125">
        <v>0</v>
      </c>
      <c r="G6" s="126">
        <v>322</v>
      </c>
      <c r="H6" s="127">
        <f t="shared" si="0"/>
        <v>329</v>
      </c>
      <c r="J6" s="64" t="s">
        <v>81</v>
      </c>
      <c r="K6" s="45"/>
      <c r="L6" s="45"/>
      <c r="M6" s="45"/>
      <c r="N6" s="45"/>
      <c r="O6" s="45"/>
      <c r="P6" s="45"/>
    </row>
    <row r="7" spans="2:17" ht="24">
      <c r="B7" s="123" t="s">
        <v>37</v>
      </c>
      <c r="C7" s="128">
        <v>6</v>
      </c>
      <c r="D7" s="129">
        <v>0</v>
      </c>
      <c r="E7" s="130">
        <v>3</v>
      </c>
      <c r="F7" s="125">
        <v>1</v>
      </c>
      <c r="G7" s="126">
        <v>3674</v>
      </c>
      <c r="H7" s="127">
        <f t="shared" si="0"/>
        <v>3684</v>
      </c>
      <c r="J7" s="49"/>
      <c r="K7" s="45"/>
      <c r="L7" s="45"/>
      <c r="M7" s="45"/>
      <c r="N7" s="45"/>
      <c r="O7" s="45"/>
      <c r="P7" s="45"/>
    </row>
    <row r="8" spans="2:17" ht="24">
      <c r="B8" s="123" t="s">
        <v>38</v>
      </c>
      <c r="C8" s="128">
        <v>1</v>
      </c>
      <c r="D8" s="129">
        <v>0</v>
      </c>
      <c r="E8" s="130">
        <v>0</v>
      </c>
      <c r="F8" s="125">
        <v>0</v>
      </c>
      <c r="G8" s="126">
        <v>115</v>
      </c>
      <c r="H8" s="127">
        <f t="shared" si="0"/>
        <v>116</v>
      </c>
      <c r="J8" s="49"/>
      <c r="K8" s="45"/>
      <c r="L8" s="45"/>
      <c r="M8" s="45"/>
      <c r="N8" s="45"/>
      <c r="O8" s="45"/>
      <c r="P8" s="45"/>
    </row>
    <row r="9" spans="2:17" ht="24">
      <c r="B9" s="121" t="s">
        <v>39</v>
      </c>
      <c r="C9" s="127">
        <f>SUM(C4:C8)</f>
        <v>27</v>
      </c>
      <c r="D9" s="127">
        <f>SUM(D4:D8)</f>
        <v>3</v>
      </c>
      <c r="E9" s="127">
        <f>SUM(E4:E8)</f>
        <v>14</v>
      </c>
      <c r="F9" s="127">
        <f>SUM(F4:F8)</f>
        <v>2</v>
      </c>
      <c r="G9" s="127">
        <f>SUM(G4:G8)</f>
        <v>4150</v>
      </c>
      <c r="H9" s="127">
        <f>SUM(C9:G9)</f>
        <v>4196</v>
      </c>
      <c r="J9" s="47"/>
      <c r="K9" s="45"/>
      <c r="L9" s="45"/>
      <c r="M9" s="45"/>
      <c r="N9" s="45"/>
      <c r="O9" s="45"/>
      <c r="P9" s="45"/>
    </row>
    <row r="10" spans="2:17" s="29" customFormat="1" ht="24">
      <c r="B10" s="32"/>
      <c r="C10" s="31"/>
      <c r="D10" s="31"/>
      <c r="E10" s="31"/>
      <c r="F10" s="31"/>
      <c r="G10" s="31"/>
      <c r="H10" s="30"/>
      <c r="J10" s="47"/>
      <c r="K10" s="45"/>
      <c r="L10" s="45"/>
      <c r="M10" s="45"/>
      <c r="N10" s="45"/>
      <c r="O10" s="45"/>
      <c r="P10" s="46"/>
    </row>
    <row r="11" spans="2:17" ht="24">
      <c r="B11" s="131">
        <f>+C4+D4+E4+C5+D5+E5</f>
        <v>27</v>
      </c>
      <c r="C11" s="132">
        <f>+C6+C7+C8</f>
        <v>11</v>
      </c>
      <c r="D11" s="132">
        <f>+D6+D7+D8</f>
        <v>1</v>
      </c>
      <c r="E11" s="132">
        <f>+E6+E7+E8</f>
        <v>5</v>
      </c>
      <c r="F11" s="132">
        <f>+F4+F5+F6+F7+F8</f>
        <v>2</v>
      </c>
      <c r="J11" s="62"/>
      <c r="K11" s="45"/>
      <c r="L11" s="45"/>
      <c r="M11" s="45"/>
      <c r="N11" s="45"/>
      <c r="O11" s="46"/>
      <c r="P11" s="46"/>
    </row>
    <row r="12" spans="2:17" ht="44.25" customHeight="1">
      <c r="B12" s="133" t="s">
        <v>40</v>
      </c>
      <c r="C12" s="134" t="s">
        <v>41</v>
      </c>
      <c r="D12" s="135" t="s">
        <v>42</v>
      </c>
      <c r="E12" s="136" t="s">
        <v>43</v>
      </c>
      <c r="F12" s="137" t="s">
        <v>44</v>
      </c>
      <c r="J12" s="51"/>
      <c r="K12" s="50"/>
      <c r="L12" s="50"/>
      <c r="M12" s="50"/>
      <c r="N12" s="50"/>
      <c r="O12" s="46"/>
      <c r="P12" s="46"/>
    </row>
    <row r="13" spans="2:17">
      <c r="J13" s="46"/>
      <c r="K13" s="46"/>
      <c r="L13" s="46"/>
      <c r="M13" s="46"/>
      <c r="N13" s="46"/>
      <c r="O13" s="46"/>
      <c r="P13" s="46"/>
    </row>
    <row r="15" spans="2:17">
      <c r="B15" s="28" t="s">
        <v>45</v>
      </c>
      <c r="C15" s="28" t="s">
        <v>46</v>
      </c>
      <c r="D15" s="28" t="s">
        <v>47</v>
      </c>
      <c r="E15" s="28" t="s">
        <v>48</v>
      </c>
      <c r="I15" s="54"/>
    </row>
    <row r="16" spans="2:17" ht="28">
      <c r="B16" s="27" t="s">
        <v>49</v>
      </c>
      <c r="C16" s="154">
        <f>B11</f>
        <v>27</v>
      </c>
      <c r="D16" s="157">
        <f>+C16/C29*100</f>
        <v>58.695652173913047</v>
      </c>
      <c r="E16" s="25" t="s">
        <v>50</v>
      </c>
    </row>
    <row r="17" spans="2:5" ht="28">
      <c r="B17" s="26"/>
      <c r="C17" s="156"/>
      <c r="D17" s="159"/>
      <c r="E17" s="25" t="s">
        <v>51</v>
      </c>
    </row>
    <row r="18" spans="2:5">
      <c r="B18" s="24" t="s">
        <v>52</v>
      </c>
      <c r="C18" s="154">
        <f>C11</f>
        <v>11</v>
      </c>
      <c r="D18" s="157">
        <f>+C18/C29*100</f>
        <v>23.913043478260871</v>
      </c>
      <c r="E18" s="21" t="s">
        <v>53</v>
      </c>
    </row>
    <row r="19" spans="2:5" ht="28">
      <c r="B19" s="23"/>
      <c r="C19" s="155"/>
      <c r="D19" s="158"/>
      <c r="E19" s="21" t="s">
        <v>54</v>
      </c>
    </row>
    <row r="20" spans="2:5">
      <c r="B20" s="22"/>
      <c r="C20" s="156"/>
      <c r="D20" s="159"/>
      <c r="E20" s="21" t="s">
        <v>55</v>
      </c>
    </row>
    <row r="21" spans="2:5" ht="28">
      <c r="B21" s="20" t="s">
        <v>56</v>
      </c>
      <c r="C21" s="154">
        <f>D11</f>
        <v>1</v>
      </c>
      <c r="D21" s="157">
        <f>+C21/C29*100</f>
        <v>2.1739130434782608</v>
      </c>
      <c r="E21" s="18" t="s">
        <v>57</v>
      </c>
    </row>
    <row r="22" spans="2:5" ht="28">
      <c r="B22" s="19"/>
      <c r="C22" s="156"/>
      <c r="D22" s="159"/>
      <c r="E22" s="18" t="s">
        <v>58</v>
      </c>
    </row>
    <row r="23" spans="2:5">
      <c r="B23" s="73" t="s">
        <v>59</v>
      </c>
      <c r="C23" s="154">
        <f>E11</f>
        <v>5</v>
      </c>
      <c r="D23" s="157">
        <f>+C23/$C$29*100</f>
        <v>10.869565217391305</v>
      </c>
      <c r="E23" s="17" t="s">
        <v>60</v>
      </c>
    </row>
    <row r="24" spans="2:5" ht="28">
      <c r="B24" s="74" t="s">
        <v>59</v>
      </c>
      <c r="C24" s="155"/>
      <c r="D24" s="158"/>
      <c r="E24" s="17" t="s">
        <v>61</v>
      </c>
    </row>
    <row r="25" spans="2:5">
      <c r="B25" s="75"/>
      <c r="C25" s="156"/>
      <c r="D25" s="159"/>
      <c r="E25" s="17" t="s">
        <v>62</v>
      </c>
    </row>
    <row r="26" spans="2:5">
      <c r="B26" s="151" t="s">
        <v>59</v>
      </c>
      <c r="C26" s="154">
        <f>F11</f>
        <v>2</v>
      </c>
      <c r="D26" s="157">
        <f>+C26/$C$29*100</f>
        <v>4.3478260869565215</v>
      </c>
      <c r="E26" s="137"/>
    </row>
    <row r="27" spans="2:5">
      <c r="B27" s="152"/>
      <c r="C27" s="155"/>
      <c r="D27" s="158"/>
      <c r="E27" s="137"/>
    </row>
    <row r="28" spans="2:5">
      <c r="B28" s="153"/>
      <c r="C28" s="156"/>
      <c r="D28" s="159"/>
      <c r="E28" s="137"/>
    </row>
    <row r="29" spans="2:5">
      <c r="C29" s="38">
        <f>+C16+C18+C21+C23+C26</f>
        <v>46</v>
      </c>
    </row>
  </sheetData>
  <mergeCells count="11">
    <mergeCell ref="C16:C17"/>
    <mergeCell ref="D16:D17"/>
    <mergeCell ref="C18:C20"/>
    <mergeCell ref="D18:D20"/>
    <mergeCell ref="C21:C22"/>
    <mergeCell ref="D21:D22"/>
    <mergeCell ref="C23:C25"/>
    <mergeCell ref="D23:D25"/>
    <mergeCell ref="B26:B28"/>
    <mergeCell ref="C26:C28"/>
    <mergeCell ref="D26:D28"/>
  </mergeCells>
  <pageMargins left="0.7" right="0.7" top="0.75" bottom="0.75" header="0.3" footer="0.3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MortaInfantil </vt:lpstr>
      <vt:lpstr>MATRIZ BABIES (2011)</vt:lpstr>
      <vt:lpstr>MATRIZ BABIES (2012)</vt:lpstr>
      <vt:lpstr>MATRIZ BABIES (2013)</vt:lpstr>
      <vt:lpstr>MATRIZ BABIES (2014)</vt:lpstr>
      <vt:lpstr>MATRIZ BABIES (2015)</vt:lpstr>
      <vt:lpstr>Edad-sexo</vt:lpstr>
      <vt:lpstr>MATRIZ BABIES (2016)</vt:lpstr>
      <vt:lpstr>MATRIZ BABIES (2019)</vt:lpstr>
      <vt:lpstr>MATRIZ BABIES (2020)</vt:lpstr>
      <vt:lpstr>Hoja1</vt:lpstr>
      <vt:lpstr>MATRIZ BABIES (2017)</vt:lpstr>
      <vt:lpstr>MATRIZ BABIES (2018)</vt:lpstr>
      <vt:lpstr>Hoja4</vt:lpstr>
      <vt:lpstr>Hoja5</vt:lpstr>
      <vt:lpstr>'MortaInfantil '!Área_de_impresión</vt:lpstr>
      <vt:lpstr>cruce</vt:lpstr>
      <vt:lpstr>cruce2</vt:lpstr>
    </vt:vector>
  </TitlesOfParts>
  <Manager/>
  <Company>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IMS</dc:creator>
  <cp:keywords/>
  <dc:description/>
  <cp:lastModifiedBy>jorge mario estrada alvarez</cp:lastModifiedBy>
  <cp:revision/>
  <dcterms:created xsi:type="dcterms:W3CDTF">2003-07-25T07:35:37Z</dcterms:created>
  <dcterms:modified xsi:type="dcterms:W3CDTF">2021-01-15T22:58:25Z</dcterms:modified>
  <cp:category/>
  <cp:contentStatus/>
</cp:coreProperties>
</file>