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/>
  <mc:AlternateContent xmlns:mc="http://schemas.openxmlformats.org/markup-compatibility/2006">
    <mc:Choice Requires="x15">
      <x15ac:absPath xmlns:x15ac="http://schemas.microsoft.com/office/spreadsheetml/2010/11/ac" url="/Users/JorgeMario/Downloads/GRAFICAS PERFIL 2015-4/"/>
    </mc:Choice>
  </mc:AlternateContent>
  <xr:revisionPtr revIDLastSave="0" documentId="13_ncr:1_{82C7FD3D-2E22-E448-9E30-B14E85774257}" xr6:coauthVersionLast="46" xr6:coauthVersionMax="46" xr10:uidLastSave="{00000000-0000-0000-0000-000000000000}"/>
  <bookViews>
    <workbookView xWindow="0" yWindow="500" windowWidth="22040" windowHeight="11760" tabRatio="596" activeTab="3" xr2:uid="{00000000-000D-0000-FFFF-FFFF00000000}"/>
  </bookViews>
  <sheets>
    <sheet name="MortalTotal" sheetId="11" r:id="rId1"/>
    <sheet name="Edad" sheetId="17" state="hidden" r:id="rId2"/>
    <sheet name="Mortal&lt;60" sheetId="7" r:id="rId3"/>
    <sheet name="Mortal&gt;=60 " sheetId="8" r:id="rId4"/>
    <sheet name="EgresoTotal" sheetId="14" state="hidden" r:id="rId5"/>
    <sheet name="Egreso&lt;60" sheetId="15" state="hidden" r:id="rId6"/>
    <sheet name="Egreso&gt;=60" sheetId="16" state="hidden" r:id="rId7"/>
    <sheet name="ConsultaTotal" sheetId="18" state="hidden" r:id="rId8"/>
    <sheet name="Consulta&lt;60 " sheetId="19" state="hidden" r:id="rId9"/>
    <sheet name="Consulta&gt;=60" sheetId="20" state="hidden" r:id="rId10"/>
  </sheets>
  <definedNames>
    <definedName name="_xlnm.Print_Area" localSheetId="0">MortalTotal!$A$3:$C$15</definedName>
  </definedNames>
  <calcPr calcId="191028"/>
</workbook>
</file>

<file path=xl/calcChain.xml><?xml version="1.0" encoding="utf-8"?>
<calcChain xmlns="http://schemas.openxmlformats.org/spreadsheetml/2006/main">
  <c r="Z13" i="11" l="1"/>
  <c r="Z11" i="11"/>
  <c r="Z9" i="11"/>
  <c r="Z7" i="11"/>
  <c r="Z14" i="11"/>
  <c r="Z12" i="11"/>
  <c r="Z10" i="11"/>
  <c r="Z8" i="11"/>
  <c r="Z6" i="11"/>
  <c r="Z5" i="11"/>
  <c r="AA12" i="11"/>
  <c r="AA13" i="11" s="1"/>
  <c r="AA10" i="11"/>
  <c r="AA8" i="11"/>
  <c r="AA6" i="11"/>
  <c r="AA7" i="11" s="1"/>
  <c r="AA9" i="11"/>
  <c r="AA11" i="11"/>
  <c r="AA4" i="11"/>
  <c r="AA7" i="8"/>
  <c r="AA9" i="8"/>
  <c r="AA11" i="8"/>
  <c r="AA13" i="8"/>
  <c r="AA15" i="8"/>
  <c r="AA5" i="8"/>
  <c r="AA7" i="7"/>
  <c r="AA9" i="7"/>
  <c r="AA11" i="7"/>
  <c r="AA13" i="7"/>
  <c r="AA15" i="7"/>
  <c r="AA5" i="7"/>
  <c r="Z5" i="7"/>
  <c r="Y4" i="11"/>
  <c r="Z4" i="11"/>
  <c r="Z7" i="8"/>
  <c r="Z5" i="8"/>
  <c r="Z9" i="8"/>
  <c r="Z11" i="8"/>
  <c r="Z13" i="8"/>
  <c r="Z14" i="8"/>
  <c r="Z15" i="8"/>
  <c r="Z7" i="7"/>
  <c r="Z9" i="7"/>
  <c r="Z11" i="7"/>
  <c r="Z13" i="7"/>
  <c r="Z14" i="7"/>
  <c r="Z15" i="7" s="1"/>
  <c r="Y13" i="7"/>
  <c r="Y11" i="7"/>
  <c r="Y9" i="7"/>
  <c r="Y7" i="7"/>
  <c r="Y5" i="7"/>
  <c r="Y5" i="11"/>
  <c r="Y5" i="8"/>
  <c r="X5" i="8"/>
  <c r="W5" i="8"/>
  <c r="V5" i="8"/>
  <c r="U5" i="8"/>
  <c r="T5" i="8"/>
  <c r="Q5" i="8"/>
  <c r="Y14" i="7"/>
  <c r="Y15" i="7"/>
  <c r="Y7" i="8"/>
  <c r="Y9" i="8"/>
  <c r="Y11" i="8"/>
  <c r="Y13" i="8"/>
  <c r="Y14" i="8"/>
  <c r="Y15" i="8"/>
  <c r="Y6" i="11"/>
  <c r="Y7" i="11"/>
  <c r="Y8" i="11"/>
  <c r="Y9" i="11"/>
  <c r="Y10" i="11"/>
  <c r="Y12" i="11"/>
  <c r="Y14" i="11" s="1"/>
  <c r="Y13" i="11"/>
  <c r="X14" i="7"/>
  <c r="X15" i="7"/>
  <c r="X13" i="7"/>
  <c r="X11" i="7"/>
  <c r="X9" i="7"/>
  <c r="X7" i="7"/>
  <c r="X5" i="7"/>
  <c r="T4" i="11"/>
  <c r="T5" i="11"/>
  <c r="U12" i="11"/>
  <c r="U13" i="11"/>
  <c r="U10" i="11"/>
  <c r="U11" i="11"/>
  <c r="U8" i="11"/>
  <c r="U9" i="11"/>
  <c r="U6" i="11"/>
  <c r="U7" i="11"/>
  <c r="U4" i="11"/>
  <c r="V12" i="11"/>
  <c r="V13" i="11"/>
  <c r="V10" i="11"/>
  <c r="V11" i="11"/>
  <c r="V8" i="11"/>
  <c r="V9" i="11"/>
  <c r="V6" i="11"/>
  <c r="V7" i="11"/>
  <c r="V4" i="11"/>
  <c r="V14" i="11" s="1"/>
  <c r="V5" i="11"/>
  <c r="W12" i="11"/>
  <c r="W13" i="11"/>
  <c r="W10" i="11"/>
  <c r="W11" i="11"/>
  <c r="W8" i="11"/>
  <c r="W9" i="11"/>
  <c r="W6" i="11"/>
  <c r="W7" i="11"/>
  <c r="W4" i="11"/>
  <c r="W14" i="11"/>
  <c r="W5" i="11"/>
  <c r="X12" i="11"/>
  <c r="X13" i="11"/>
  <c r="X10" i="11"/>
  <c r="X11" i="11"/>
  <c r="X8" i="11"/>
  <c r="X9" i="11"/>
  <c r="X6" i="11"/>
  <c r="X7" i="11"/>
  <c r="X4" i="11"/>
  <c r="X14" i="11" s="1"/>
  <c r="X5" i="11"/>
  <c r="X7" i="8"/>
  <c r="X9" i="8"/>
  <c r="X11" i="8"/>
  <c r="X13" i="8"/>
  <c r="X14" i="8"/>
  <c r="X15" i="8"/>
  <c r="V14" i="7"/>
  <c r="V15" i="7"/>
  <c r="V13" i="7"/>
  <c r="V11" i="7"/>
  <c r="V9" i="7"/>
  <c r="V7" i="7"/>
  <c r="V5" i="7"/>
  <c r="W14" i="7"/>
  <c r="W15" i="7"/>
  <c r="W13" i="7"/>
  <c r="W11" i="7"/>
  <c r="W9" i="7"/>
  <c r="W7" i="7"/>
  <c r="W5" i="7"/>
  <c r="W7" i="8"/>
  <c r="W9" i="8"/>
  <c r="W11" i="8"/>
  <c r="W13" i="8"/>
  <c r="W14" i="8"/>
  <c r="W15" i="8"/>
  <c r="T14" i="8"/>
  <c r="T15" i="8"/>
  <c r="U14" i="8"/>
  <c r="U15" i="8"/>
  <c r="V14" i="8"/>
  <c r="V15" i="8"/>
  <c r="V7" i="8"/>
  <c r="V9" i="8"/>
  <c r="V11" i="8"/>
  <c r="V13" i="8"/>
  <c r="U14" i="7"/>
  <c r="T14" i="7"/>
  <c r="T15" i="7"/>
  <c r="U7" i="8"/>
  <c r="U9" i="8"/>
  <c r="U11" i="8"/>
  <c r="U13" i="8"/>
  <c r="T6" i="11"/>
  <c r="T12" i="11"/>
  <c r="T13" i="11"/>
  <c r="T10" i="11"/>
  <c r="T11" i="11"/>
  <c r="T8" i="11"/>
  <c r="U34" i="7"/>
  <c r="U15" i="7"/>
  <c r="T13" i="7"/>
  <c r="T11" i="7"/>
  <c r="T9" i="7"/>
  <c r="T7" i="7"/>
  <c r="T5" i="7"/>
  <c r="U13" i="7"/>
  <c r="U11" i="7"/>
  <c r="U9" i="7"/>
  <c r="U7" i="7"/>
  <c r="U5" i="7"/>
  <c r="T13" i="8"/>
  <c r="T11" i="8"/>
  <c r="T9" i="8"/>
  <c r="T7" i="8"/>
  <c r="S13" i="8"/>
  <c r="S11" i="8"/>
  <c r="S9" i="8"/>
  <c r="S7" i="8"/>
  <c r="S5" i="8"/>
  <c r="T9" i="11"/>
  <c r="S14" i="11"/>
  <c r="S15" i="11"/>
  <c r="S13" i="11"/>
  <c r="S11" i="11"/>
  <c r="S9" i="11"/>
  <c r="S7" i="11"/>
  <c r="S5" i="11"/>
  <c r="S13" i="7"/>
  <c r="S11" i="7"/>
  <c r="S9" i="7"/>
  <c r="S7" i="7"/>
  <c r="Q5" i="7"/>
  <c r="R5" i="7"/>
  <c r="S14" i="7"/>
  <c r="S15" i="7"/>
  <c r="H14" i="20"/>
  <c r="H15" i="20"/>
  <c r="G14" i="20"/>
  <c r="G15" i="20"/>
  <c r="H13" i="20"/>
  <c r="G13" i="20"/>
  <c r="H11" i="20"/>
  <c r="G11" i="20"/>
  <c r="H9" i="20"/>
  <c r="G9" i="20"/>
  <c r="H7" i="20"/>
  <c r="G7" i="20"/>
  <c r="H5" i="20"/>
  <c r="G5" i="20"/>
  <c r="H14" i="19"/>
  <c r="H15" i="19"/>
  <c r="G14" i="19"/>
  <c r="G15" i="19"/>
  <c r="H13" i="19"/>
  <c r="G13" i="19"/>
  <c r="H11" i="19"/>
  <c r="G11" i="19"/>
  <c r="H9" i="19"/>
  <c r="G9" i="19"/>
  <c r="H7" i="19"/>
  <c r="G7" i="19"/>
  <c r="H5" i="19"/>
  <c r="G5" i="19"/>
  <c r="G5" i="18"/>
  <c r="H5" i="18"/>
  <c r="G7" i="18"/>
  <c r="H7" i="18"/>
  <c r="G9" i="18"/>
  <c r="H9" i="18"/>
  <c r="G11" i="18"/>
  <c r="H11" i="18"/>
  <c r="G13" i="18"/>
  <c r="H13" i="18"/>
  <c r="G14" i="18"/>
  <c r="G15" i="18"/>
  <c r="H14" i="18"/>
  <c r="H15" i="18"/>
  <c r="O12" i="14"/>
  <c r="O4" i="14"/>
  <c r="O6" i="14"/>
  <c r="O10" i="14"/>
  <c r="O14" i="14" s="1"/>
  <c r="O17" i="14"/>
  <c r="O11" i="14" s="1"/>
  <c r="O13" i="14"/>
  <c r="O8" i="14"/>
  <c r="O9" i="14"/>
  <c r="N12" i="14"/>
  <c r="N17" i="14"/>
  <c r="N13" i="14" s="1"/>
  <c r="N10" i="14"/>
  <c r="N11" i="14"/>
  <c r="N8" i="14"/>
  <c r="N9" i="14"/>
  <c r="N6" i="14"/>
  <c r="N7" i="14"/>
  <c r="N4" i="14"/>
  <c r="N5" i="14"/>
  <c r="O14" i="16"/>
  <c r="O15" i="16"/>
  <c r="B36" i="14"/>
  <c r="B25" i="14"/>
  <c r="C36" i="14" s="1"/>
  <c r="C24" i="14"/>
  <c r="N14" i="16"/>
  <c r="N15" i="16"/>
  <c r="B30" i="14"/>
  <c r="C30" i="14"/>
  <c r="O13" i="16"/>
  <c r="N13" i="16"/>
  <c r="O11" i="16"/>
  <c r="N11" i="16"/>
  <c r="O9" i="16"/>
  <c r="N9" i="16"/>
  <c r="O7" i="16"/>
  <c r="N7" i="16"/>
  <c r="O5" i="16"/>
  <c r="N5" i="16"/>
  <c r="O14" i="15"/>
  <c r="B35" i="14"/>
  <c r="N14" i="15"/>
  <c r="N15" i="15"/>
  <c r="O13" i="15"/>
  <c r="N13" i="15"/>
  <c r="O11" i="15"/>
  <c r="N11" i="15"/>
  <c r="O9" i="15"/>
  <c r="N9" i="15"/>
  <c r="O7" i="15"/>
  <c r="N7" i="15"/>
  <c r="O5" i="15"/>
  <c r="N5" i="15"/>
  <c r="O7" i="14"/>
  <c r="S14" i="8"/>
  <c r="S15" i="8"/>
  <c r="R14" i="8"/>
  <c r="R15" i="8"/>
  <c r="R13" i="8"/>
  <c r="R11" i="8"/>
  <c r="R9" i="8"/>
  <c r="R7" i="8"/>
  <c r="R5" i="8"/>
  <c r="R14" i="7"/>
  <c r="R15" i="7"/>
  <c r="R13" i="7"/>
  <c r="R11" i="7"/>
  <c r="R9" i="7"/>
  <c r="R7" i="7"/>
  <c r="R5" i="11"/>
  <c r="R7" i="11"/>
  <c r="R9" i="11"/>
  <c r="R11" i="11"/>
  <c r="R13" i="11"/>
  <c r="R14" i="11"/>
  <c r="R15" i="11"/>
  <c r="F14" i="20"/>
  <c r="F15" i="20"/>
  <c r="E14" i="20"/>
  <c r="E15" i="20"/>
  <c r="D14" i="20"/>
  <c r="D15" i="20"/>
  <c r="F13" i="20"/>
  <c r="E13" i="20"/>
  <c r="D13" i="20"/>
  <c r="F11" i="20"/>
  <c r="E11" i="20"/>
  <c r="D11" i="20"/>
  <c r="F9" i="20"/>
  <c r="E9" i="20"/>
  <c r="D9" i="20"/>
  <c r="F7" i="20"/>
  <c r="E7" i="20"/>
  <c r="D7" i="20"/>
  <c r="F5" i="20"/>
  <c r="E5" i="20"/>
  <c r="D5" i="20"/>
  <c r="F14" i="19"/>
  <c r="F15" i="19"/>
  <c r="E14" i="19"/>
  <c r="E15" i="19"/>
  <c r="D14" i="19"/>
  <c r="D15" i="19"/>
  <c r="F13" i="19"/>
  <c r="E13" i="19"/>
  <c r="D13" i="19"/>
  <c r="F11" i="19"/>
  <c r="E11" i="19"/>
  <c r="D11" i="19"/>
  <c r="F9" i="19"/>
  <c r="E9" i="19"/>
  <c r="D9" i="19"/>
  <c r="F7" i="19"/>
  <c r="E7" i="19"/>
  <c r="D7" i="19"/>
  <c r="F5" i="19"/>
  <c r="E5" i="19"/>
  <c r="D5" i="19"/>
  <c r="F14" i="18"/>
  <c r="F15" i="18"/>
  <c r="E14" i="18"/>
  <c r="E15" i="18"/>
  <c r="D14" i="18"/>
  <c r="D15" i="18"/>
  <c r="F13" i="18"/>
  <c r="E13" i="18"/>
  <c r="D13" i="18"/>
  <c r="F11" i="18"/>
  <c r="E11" i="18"/>
  <c r="D11" i="18"/>
  <c r="F9" i="18"/>
  <c r="E9" i="18"/>
  <c r="D9" i="18"/>
  <c r="F7" i="18"/>
  <c r="E7" i="18"/>
  <c r="D7" i="18"/>
  <c r="F5" i="18"/>
  <c r="E5" i="18"/>
  <c r="D5" i="18"/>
  <c r="K14" i="16"/>
  <c r="K15" i="16"/>
  <c r="K13" i="16"/>
  <c r="K11" i="16"/>
  <c r="K9" i="16"/>
  <c r="K7" i="16"/>
  <c r="K5" i="16"/>
  <c r="K14" i="15"/>
  <c r="K15" i="15"/>
  <c r="K13" i="15"/>
  <c r="K11" i="15"/>
  <c r="K9" i="15"/>
  <c r="K7" i="15"/>
  <c r="K5" i="15"/>
  <c r="K14" i="14"/>
  <c r="K15" i="14"/>
  <c r="K13" i="14"/>
  <c r="K11" i="14"/>
  <c r="K9" i="14"/>
  <c r="K7" i="14"/>
  <c r="K5" i="14"/>
  <c r="O14" i="8"/>
  <c r="O15" i="8"/>
  <c r="O13" i="8"/>
  <c r="O11" i="8"/>
  <c r="O9" i="8"/>
  <c r="O7" i="8"/>
  <c r="O5" i="8"/>
  <c r="O14" i="7"/>
  <c r="O15" i="7"/>
  <c r="O13" i="7"/>
  <c r="O11" i="7"/>
  <c r="O9" i="7"/>
  <c r="O7" i="7"/>
  <c r="O5" i="7"/>
  <c r="D12" i="17"/>
  <c r="P3" i="17"/>
  <c r="O14" i="11"/>
  <c r="O15" i="11"/>
  <c r="O13" i="11"/>
  <c r="O11" i="11"/>
  <c r="O9" i="11"/>
  <c r="O7" i="11"/>
  <c r="O5" i="11"/>
  <c r="Q7" i="7"/>
  <c r="Q9" i="7"/>
  <c r="Q11" i="7"/>
  <c r="Q13" i="7"/>
  <c r="P13" i="7"/>
  <c r="P11" i="7"/>
  <c r="P9" i="7"/>
  <c r="P7" i="7"/>
  <c r="P5" i="7"/>
  <c r="N23" i="16"/>
  <c r="K23" i="16"/>
  <c r="Q7" i="11"/>
  <c r="P12" i="11"/>
  <c r="P14" i="11"/>
  <c r="P15" i="11"/>
  <c r="P9" i="11"/>
  <c r="M14" i="16"/>
  <c r="M15" i="16"/>
  <c r="L14" i="16"/>
  <c r="L15" i="16"/>
  <c r="M13" i="16"/>
  <c r="L13" i="16"/>
  <c r="M11" i="16"/>
  <c r="L11" i="16"/>
  <c r="M9" i="16"/>
  <c r="L9" i="16"/>
  <c r="M7" i="16"/>
  <c r="L7" i="16"/>
  <c r="M5" i="16"/>
  <c r="L5" i="16"/>
  <c r="M14" i="15"/>
  <c r="M15" i="15"/>
  <c r="L14" i="15"/>
  <c r="L15" i="15"/>
  <c r="M13" i="15"/>
  <c r="L13" i="15"/>
  <c r="M11" i="15"/>
  <c r="L11" i="15"/>
  <c r="M9" i="15"/>
  <c r="L9" i="15"/>
  <c r="M7" i="15"/>
  <c r="L7" i="15"/>
  <c r="M5" i="15"/>
  <c r="L5" i="15"/>
  <c r="M14" i="14"/>
  <c r="M15" i="14"/>
  <c r="L14" i="14"/>
  <c r="L15" i="14"/>
  <c r="M13" i="14"/>
  <c r="L13" i="14"/>
  <c r="M11" i="14"/>
  <c r="L11" i="14"/>
  <c r="M9" i="14"/>
  <c r="L9" i="14"/>
  <c r="M7" i="14"/>
  <c r="L7" i="14"/>
  <c r="M5" i="14"/>
  <c r="L5" i="14"/>
  <c r="Q14" i="8"/>
  <c r="Q15" i="8"/>
  <c r="P14" i="8"/>
  <c r="P15" i="8"/>
  <c r="Q13" i="8"/>
  <c r="P13" i="8"/>
  <c r="Q11" i="8"/>
  <c r="P11" i="8"/>
  <c r="Q9" i="8"/>
  <c r="P9" i="8"/>
  <c r="Q7" i="8"/>
  <c r="P7" i="8"/>
  <c r="P5" i="8"/>
  <c r="Q14" i="7"/>
  <c r="Q15" i="7"/>
  <c r="P14" i="7"/>
  <c r="P15" i="7"/>
  <c r="M12" i="17"/>
  <c r="I12" i="17"/>
  <c r="Q14" i="11"/>
  <c r="Q15" i="11"/>
  <c r="Q13" i="11"/>
  <c r="Q11" i="11"/>
  <c r="Q9" i="11"/>
  <c r="Q5" i="11"/>
  <c r="P13" i="11"/>
  <c r="P11" i="11"/>
  <c r="P7" i="11"/>
  <c r="P5" i="11"/>
  <c r="C25" i="14"/>
  <c r="J13" i="16"/>
  <c r="J11" i="16"/>
  <c r="J9" i="16"/>
  <c r="J7" i="16"/>
  <c r="J5" i="16"/>
  <c r="J14" i="16"/>
  <c r="J15" i="16"/>
  <c r="J13" i="15"/>
  <c r="J11" i="15"/>
  <c r="J9" i="15"/>
  <c r="J7" i="15"/>
  <c r="J5" i="15"/>
  <c r="J14" i="15"/>
  <c r="J15" i="15"/>
  <c r="J13" i="14"/>
  <c r="J11" i="14"/>
  <c r="J9" i="14"/>
  <c r="J7" i="14"/>
  <c r="J5" i="14"/>
  <c r="J14" i="14"/>
  <c r="J15" i="14"/>
  <c r="H25" i="16"/>
  <c r="I23" i="16"/>
  <c r="F15" i="8"/>
  <c r="G15" i="8"/>
  <c r="H15" i="8"/>
  <c r="I15" i="8"/>
  <c r="J15" i="8"/>
  <c r="E15" i="8"/>
  <c r="F13" i="8"/>
  <c r="G13" i="8"/>
  <c r="H13" i="8"/>
  <c r="I13" i="8"/>
  <c r="J13" i="8"/>
  <c r="L13" i="8"/>
  <c r="M13" i="8"/>
  <c r="N13" i="8"/>
  <c r="E13" i="8"/>
  <c r="F11" i="8"/>
  <c r="G11" i="8"/>
  <c r="H11" i="8"/>
  <c r="I11" i="8"/>
  <c r="J11" i="8"/>
  <c r="K11" i="8"/>
  <c r="L11" i="8"/>
  <c r="M11" i="8"/>
  <c r="N11" i="8"/>
  <c r="E11" i="8"/>
  <c r="F9" i="8"/>
  <c r="G9" i="8"/>
  <c r="H9" i="8"/>
  <c r="I9" i="8"/>
  <c r="J9" i="8"/>
  <c r="K9" i="8"/>
  <c r="L9" i="8"/>
  <c r="M9" i="8"/>
  <c r="N9" i="8"/>
  <c r="E9" i="8"/>
  <c r="F7" i="8"/>
  <c r="G7" i="8"/>
  <c r="H7" i="8"/>
  <c r="I7" i="8"/>
  <c r="J7" i="8"/>
  <c r="K7" i="8"/>
  <c r="L7" i="8"/>
  <c r="M7" i="8"/>
  <c r="N7" i="8"/>
  <c r="E7" i="8"/>
  <c r="F5" i="8"/>
  <c r="G5" i="8"/>
  <c r="H5" i="8"/>
  <c r="I5" i="8"/>
  <c r="J5" i="8"/>
  <c r="K5" i="8"/>
  <c r="L5" i="8"/>
  <c r="M5" i="8"/>
  <c r="N5" i="8"/>
  <c r="E5" i="8"/>
  <c r="N14" i="8"/>
  <c r="N15" i="8"/>
  <c r="N13" i="7"/>
  <c r="N11" i="7"/>
  <c r="N9" i="7"/>
  <c r="N7" i="7"/>
  <c r="N5" i="7"/>
  <c r="N14" i="7"/>
  <c r="N15" i="7"/>
  <c r="N13" i="11"/>
  <c r="N11" i="11"/>
  <c r="N9" i="11"/>
  <c r="N7" i="11"/>
  <c r="N5" i="11"/>
  <c r="N14" i="11"/>
  <c r="N15" i="11"/>
  <c r="E5" i="16"/>
  <c r="F5" i="16"/>
  <c r="G5" i="16"/>
  <c r="H5" i="16"/>
  <c r="I5" i="16"/>
  <c r="E7" i="16"/>
  <c r="F7" i="16"/>
  <c r="G7" i="16"/>
  <c r="H7" i="16"/>
  <c r="I7" i="16"/>
  <c r="E9" i="16"/>
  <c r="F9" i="16"/>
  <c r="G9" i="16"/>
  <c r="H9" i="16"/>
  <c r="I9" i="16"/>
  <c r="E11" i="16"/>
  <c r="F11" i="16"/>
  <c r="G11" i="16"/>
  <c r="H11" i="16"/>
  <c r="I11" i="16"/>
  <c r="E13" i="16"/>
  <c r="F13" i="16"/>
  <c r="G13" i="16"/>
  <c r="H13" i="16"/>
  <c r="I13" i="16"/>
  <c r="E14" i="16"/>
  <c r="E15" i="16"/>
  <c r="F14" i="16"/>
  <c r="G14" i="16"/>
  <c r="G15" i="16"/>
  <c r="H14" i="16"/>
  <c r="H15" i="16"/>
  <c r="I14" i="16"/>
  <c r="I15" i="16"/>
  <c r="F15" i="16"/>
  <c r="F4" i="15"/>
  <c r="F17" i="15"/>
  <c r="F5" i="15"/>
  <c r="G4" i="15"/>
  <c r="G17" i="15"/>
  <c r="G10" i="15"/>
  <c r="G11" i="15"/>
  <c r="G5" i="15"/>
  <c r="G6" i="15"/>
  <c r="G12" i="15"/>
  <c r="G13" i="15"/>
  <c r="G14" i="15"/>
  <c r="G15" i="15"/>
  <c r="E5" i="15"/>
  <c r="H5" i="15"/>
  <c r="I5" i="15"/>
  <c r="F6" i="15"/>
  <c r="E7" i="15"/>
  <c r="H7" i="15"/>
  <c r="I7" i="15"/>
  <c r="F8" i="15"/>
  <c r="F9" i="15" s="1"/>
  <c r="F10" i="15"/>
  <c r="F11" i="15"/>
  <c r="G8" i="15"/>
  <c r="G9" i="15"/>
  <c r="E9" i="15"/>
  <c r="H9" i="15"/>
  <c r="I9" i="15"/>
  <c r="E11" i="15"/>
  <c r="H11" i="15"/>
  <c r="I11" i="15"/>
  <c r="F12" i="15"/>
  <c r="F13" i="15"/>
  <c r="F14" i="15"/>
  <c r="F15" i="15"/>
  <c r="E13" i="15"/>
  <c r="H13" i="15"/>
  <c r="I13" i="15"/>
  <c r="E14" i="15"/>
  <c r="E15" i="15"/>
  <c r="H14" i="15"/>
  <c r="H15" i="15"/>
  <c r="I14" i="15"/>
  <c r="I15" i="15"/>
  <c r="E5" i="14"/>
  <c r="F5" i="14"/>
  <c r="G5" i="14"/>
  <c r="H5" i="14"/>
  <c r="I5" i="14"/>
  <c r="E7" i="14"/>
  <c r="F7" i="14"/>
  <c r="G7" i="14"/>
  <c r="H7" i="14"/>
  <c r="I7" i="14"/>
  <c r="E9" i="14"/>
  <c r="F9" i="14"/>
  <c r="G9" i="14"/>
  <c r="H9" i="14"/>
  <c r="I9" i="14"/>
  <c r="E11" i="14"/>
  <c r="F11" i="14"/>
  <c r="G11" i="14"/>
  <c r="H11" i="14"/>
  <c r="I11" i="14"/>
  <c r="E13" i="14"/>
  <c r="F13" i="14"/>
  <c r="G13" i="14"/>
  <c r="H13" i="14"/>
  <c r="I13" i="14"/>
  <c r="E14" i="14"/>
  <c r="E15" i="14"/>
  <c r="F14" i="14"/>
  <c r="F15" i="14"/>
  <c r="G14" i="14"/>
  <c r="G15" i="14"/>
  <c r="H14" i="14"/>
  <c r="H15" i="14"/>
  <c r="I15" i="14"/>
  <c r="K12" i="8"/>
  <c r="K13" i="8"/>
  <c r="L14" i="8"/>
  <c r="L15" i="8"/>
  <c r="M14" i="8"/>
  <c r="M15" i="8"/>
  <c r="E5" i="7"/>
  <c r="F5" i="7"/>
  <c r="G5" i="7"/>
  <c r="H5" i="7"/>
  <c r="I5" i="7"/>
  <c r="J5" i="7"/>
  <c r="K5" i="7"/>
  <c r="L5" i="7"/>
  <c r="M5" i="7"/>
  <c r="E7" i="7"/>
  <c r="F7" i="7"/>
  <c r="G7" i="7"/>
  <c r="H7" i="7"/>
  <c r="I7" i="7"/>
  <c r="J7" i="7"/>
  <c r="K7" i="7"/>
  <c r="L7" i="7"/>
  <c r="M7" i="7"/>
  <c r="E9" i="7"/>
  <c r="F9" i="7"/>
  <c r="G9" i="7"/>
  <c r="H9" i="7"/>
  <c r="I9" i="7"/>
  <c r="J9" i="7"/>
  <c r="K9" i="7"/>
  <c r="L9" i="7"/>
  <c r="M9" i="7"/>
  <c r="E11" i="7"/>
  <c r="F11" i="7"/>
  <c r="G11" i="7"/>
  <c r="H11" i="7"/>
  <c r="I11" i="7"/>
  <c r="J11" i="7"/>
  <c r="K11" i="7"/>
  <c r="L11" i="7"/>
  <c r="M11" i="7"/>
  <c r="K12" i="7"/>
  <c r="K14" i="7"/>
  <c r="K15" i="7"/>
  <c r="K13" i="7"/>
  <c r="E13" i="7"/>
  <c r="F13" i="7"/>
  <c r="G13" i="7"/>
  <c r="H13" i="7"/>
  <c r="I13" i="7"/>
  <c r="J13" i="7"/>
  <c r="L13" i="7"/>
  <c r="M13" i="7"/>
  <c r="L14" i="7"/>
  <c r="L15" i="7"/>
  <c r="M14" i="7"/>
  <c r="M15" i="7"/>
  <c r="E15" i="7"/>
  <c r="F15" i="7"/>
  <c r="G15" i="7"/>
  <c r="H15" i="7"/>
  <c r="I15" i="7"/>
  <c r="J15" i="7"/>
  <c r="J5" i="11"/>
  <c r="K5" i="11"/>
  <c r="L5" i="11"/>
  <c r="M5" i="11"/>
  <c r="E7" i="11"/>
  <c r="F7" i="11"/>
  <c r="G7" i="11"/>
  <c r="H7" i="11"/>
  <c r="I7" i="11"/>
  <c r="J7" i="11"/>
  <c r="K7" i="11"/>
  <c r="L7" i="11"/>
  <c r="M7" i="11"/>
  <c r="J9" i="11"/>
  <c r="K9" i="11"/>
  <c r="L9" i="11"/>
  <c r="M9" i="11"/>
  <c r="E11" i="11"/>
  <c r="F11" i="11"/>
  <c r="G11" i="11"/>
  <c r="H11" i="11"/>
  <c r="I11" i="11"/>
  <c r="J11" i="11"/>
  <c r="K11" i="11"/>
  <c r="L11" i="11"/>
  <c r="M11" i="11"/>
  <c r="K12" i="11"/>
  <c r="K13" i="11"/>
  <c r="J13" i="11"/>
  <c r="L13" i="11"/>
  <c r="M13" i="11"/>
  <c r="E14" i="11"/>
  <c r="E15" i="11"/>
  <c r="F14" i="11"/>
  <c r="F15" i="11"/>
  <c r="G14" i="11"/>
  <c r="G15" i="11"/>
  <c r="H14" i="11"/>
  <c r="H15" i="11"/>
  <c r="I14" i="11"/>
  <c r="I15" i="11"/>
  <c r="J14" i="11"/>
  <c r="J15" i="11"/>
  <c r="L14" i="11"/>
  <c r="L15" i="11"/>
  <c r="M14" i="11"/>
  <c r="M15" i="11"/>
  <c r="C23" i="14"/>
  <c r="G7" i="15"/>
  <c r="C3" i="17"/>
  <c r="T7" i="11"/>
  <c r="K14" i="11"/>
  <c r="K15" i="11"/>
  <c r="K14" i="8"/>
  <c r="K15" i="8"/>
  <c r="I24" i="16"/>
  <c r="O5" i="14"/>
  <c r="U5" i="11"/>
  <c r="I25" i="16"/>
  <c r="B29" i="14"/>
  <c r="B31" i="14"/>
  <c r="C31" i="14"/>
  <c r="C29" i="14"/>
  <c r="C35" i="14"/>
  <c r="B37" i="14"/>
  <c r="C37" i="14"/>
  <c r="N14" i="14"/>
  <c r="N15" i="14"/>
  <c r="U14" i="11"/>
  <c r="U15" i="11"/>
  <c r="Y11" i="11"/>
  <c r="H3" i="17"/>
  <c r="L3" i="17"/>
  <c r="O15" i="15"/>
  <c r="T14" i="11"/>
  <c r="T15" i="11"/>
  <c r="F7" i="15"/>
  <c r="AA14" i="11" l="1"/>
  <c r="AA15" i="11" s="1"/>
  <c r="AA5" i="11"/>
  <c r="O15" i="14"/>
</calcChain>
</file>

<file path=xl/sharedStrings.xml><?xml version="1.0" encoding="utf-8"?>
<sst xmlns="http://schemas.openxmlformats.org/spreadsheetml/2006/main" count="440" uniqueCount="98">
  <si>
    <t>Mortalidad por enfermedades cardio-cerebrovasculares. Pereira, 1998-2013</t>
  </si>
  <si>
    <t>Evento</t>
  </si>
  <si>
    <t>CIE-9</t>
  </si>
  <si>
    <t>CIE-10</t>
  </si>
  <si>
    <t>Indicador</t>
  </si>
  <si>
    <t>Enfermedades hipertensivas</t>
  </si>
  <si>
    <t>401-405</t>
  </si>
  <si>
    <t>I100-I159</t>
  </si>
  <si>
    <t xml:space="preserve">Casos </t>
  </si>
  <si>
    <t>Tasa</t>
  </si>
  <si>
    <t>Enfermedad isquémica del corazón</t>
  </si>
  <si>
    <t>410-4149</t>
  </si>
  <si>
    <t>I200-I259</t>
  </si>
  <si>
    <t>Infarto agudo del miocardio</t>
  </si>
  <si>
    <t>410-4100</t>
  </si>
  <si>
    <t>I210-I219</t>
  </si>
  <si>
    <t>Insuficiencia cardiaca</t>
  </si>
  <si>
    <t>428-4289</t>
  </si>
  <si>
    <t>I500-I509</t>
  </si>
  <si>
    <t>Enfermedad cerebrovascular</t>
  </si>
  <si>
    <t>430-438</t>
  </si>
  <si>
    <t>I600-I698</t>
  </si>
  <si>
    <t>Total cardiocerebrovascular</t>
  </si>
  <si>
    <t>401-405,410-</t>
  </si>
  <si>
    <t>4149, 428-4289</t>
  </si>
  <si>
    <t>I200-I259, I500-I509, I600-I609</t>
  </si>
  <si>
    <t>Población</t>
  </si>
  <si>
    <t>preliminar DANE a 31 dic</t>
  </si>
  <si>
    <t>preliminar DANE a 30 de noviembre</t>
  </si>
  <si>
    <t>preliminar DANE 2016</t>
  </si>
  <si>
    <t>prelimnar 2017 marzo2018</t>
  </si>
  <si>
    <t>Muertes por ECCV según edad. Pereira, 2008</t>
  </si>
  <si>
    <t>Muertes por ECCV según edad. Pereira, 2009</t>
  </si>
  <si>
    <t>Muertes por ECCV según edad. Pereira, 2010</t>
  </si>
  <si>
    <t>Muertes por ECCV según edad. Pereira, 20101</t>
  </si>
  <si>
    <t>Edad</t>
  </si>
  <si>
    <t>Punto inferior</t>
  </si>
  <si>
    <t>No</t>
  </si>
  <si>
    <t>0-9</t>
  </si>
  <si>
    <t>10-19</t>
  </si>
  <si>
    <t>20-29</t>
  </si>
  <si>
    <t>30-39</t>
  </si>
  <si>
    <t>40-49</t>
  </si>
  <si>
    <t>50-59</t>
  </si>
  <si>
    <t>60-69</t>
  </si>
  <si>
    <t>70-79</t>
  </si>
  <si>
    <t>80 y+</t>
  </si>
  <si>
    <t>Mortalidad por enfermedades cardio-cerebrovasculares en &lt;60 años. Pereira, 1998-2013</t>
  </si>
  <si>
    <t>ND</t>
  </si>
  <si>
    <t>I200-I259, I500-I509, I600-I698</t>
  </si>
  <si>
    <t>Poblacion 15-59 años</t>
  </si>
  <si>
    <t>definitiva DANE 2012</t>
  </si>
  <si>
    <t>definitva 2013 DANE</t>
  </si>
  <si>
    <t>DANE preliminar</t>
  </si>
  <si>
    <t>preliminar DANE</t>
  </si>
  <si>
    <t>DANE 2018</t>
  </si>
  <si>
    <t>ND: No disponible</t>
  </si>
  <si>
    <t>Mortalidad por enfermedades cardio-cerebrovasculares en &gt;=60 años. Pereira, 1998-2018</t>
  </si>
  <si>
    <t>Tasa*</t>
  </si>
  <si>
    <t>Población&gt;=60 años</t>
  </si>
  <si>
    <t>definitiva DANe 2013</t>
  </si>
  <si>
    <t>preliminar dane 2014</t>
  </si>
  <si>
    <t>premilinar dane 2015</t>
  </si>
  <si>
    <t>ND: No Disponible</t>
  </si>
  <si>
    <t>*Tasa x 10.000 &gt;59 años</t>
  </si>
  <si>
    <t>Egreso hospitalario por enfermedades cardiocerebrovasculares. Pereira, 2002-2010</t>
  </si>
  <si>
    <t>I10-I159</t>
  </si>
  <si>
    <t>%</t>
  </si>
  <si>
    <t>I20-I259</t>
  </si>
  <si>
    <t>I21-I219</t>
  </si>
  <si>
    <t>I50-I509</t>
  </si>
  <si>
    <t>I60-I698</t>
  </si>
  <si>
    <t>I10-I259</t>
  </si>
  <si>
    <t xml:space="preserve"> I50-I509</t>
  </si>
  <si>
    <t>Total egresos anuales</t>
  </si>
  <si>
    <t>Egresos  hospitalarios por ECCV. Pereira, 2007</t>
  </si>
  <si>
    <t>&lt;60</t>
  </si>
  <si>
    <t>&gt;=60</t>
  </si>
  <si>
    <t>Total</t>
  </si>
  <si>
    <t>Egresos  hospitalarios por ECCV. Pereira, 2011</t>
  </si>
  <si>
    <t>Egresos  hospitalarios por ECCV. Pereira, 2012</t>
  </si>
  <si>
    <t>* MAYO 31</t>
  </si>
  <si>
    <t>Egreso hospitalario por enfermedades cardiocerebrovasculares en &lt;60 años. Pereira, 2002-2012</t>
  </si>
  <si>
    <t>* PRELIM</t>
  </si>
  <si>
    <t>* 31 MAYO</t>
  </si>
  <si>
    <t>Total egresos en &lt; 60</t>
  </si>
  <si>
    <t>Porcentaje de egresos</t>
  </si>
  <si>
    <t>Egreso hospitalario por enfermedades cardiocerebrovasculares en &gt;=60 años. Pereira, 2002-2010</t>
  </si>
  <si>
    <t>Total egresos en &gt;=60</t>
  </si>
  <si>
    <t>Consulta por enfermedades cardiocerebrovasculares. Pereira, 2008-2012</t>
  </si>
  <si>
    <t>Total consultas por CCV</t>
  </si>
  <si>
    <t>Consulta por enfermedades cardiocerebrovasculares en &lt;60 años. Pereira, 2008-2010</t>
  </si>
  <si>
    <t>Total consultas en &lt; 60</t>
  </si>
  <si>
    <t>CORTE A 31 DE AGOSTO DE 2010</t>
  </si>
  <si>
    <t>Consulta  por enfermedades cardiocerebrovasculares en &gt;=60 años. Pereira, 2008-2010</t>
  </si>
  <si>
    <t>Total consultas en &gt;=60</t>
  </si>
  <si>
    <t>Preliminar DANE a octubre  de 2020</t>
  </si>
  <si>
    <t>prelimnar a ocutbre de 2020 segun DANE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</si>
</sst>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53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20">
    <xf numFmtId="0" fontId="0" fillId="0" borderId="0" xfId="0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64" fontId="0" fillId="0" borderId="0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ill="1"/>
    <xf numFmtId="0" fontId="2" fillId="0" borderId="0" xfId="0" applyFont="1" applyFill="1" applyBorder="1"/>
    <xf numFmtId="0" fontId="2" fillId="0" borderId="0" xfId="0" applyFont="1"/>
    <xf numFmtId="0" fontId="2" fillId="0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0" xfId="0" applyNumberFormat="1"/>
    <xf numFmtId="164" fontId="2" fillId="0" borderId="0" xfId="0" applyNumberFormat="1" applyFont="1" applyFill="1" applyBorder="1" applyAlignment="1">
      <alignment horizontal="center"/>
    </xf>
    <xf numFmtId="0" fontId="3" fillId="0" borderId="0" xfId="0" applyFont="1"/>
    <xf numFmtId="0" fontId="0" fillId="3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0" fillId="0" borderId="0" xfId="0" applyNumberFormat="1" applyAlignment="1">
      <alignment horizontal="center"/>
    </xf>
    <xf numFmtId="1" fontId="2" fillId="0" borderId="0" xfId="0" applyNumberFormat="1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Border="1" applyAlignment="1">
      <alignment horizontal="left"/>
    </xf>
    <xf numFmtId="0" fontId="0" fillId="0" borderId="0" xfId="0" quotePrefix="1"/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2" fillId="3" borderId="0" xfId="0" applyFont="1" applyFill="1" applyBorder="1" applyAlignment="1">
      <alignment horizontal="center" wrapText="1"/>
    </xf>
    <xf numFmtId="164" fontId="0" fillId="0" borderId="0" xfId="0" applyNumberFormat="1"/>
    <xf numFmtId="0" fontId="2" fillId="0" borderId="0" xfId="1" applyFont="1" applyAlignment="1">
      <alignment horizontal="center"/>
    </xf>
    <xf numFmtId="0" fontId="0" fillId="5" borderId="0" xfId="0" applyFill="1" applyAlignment="1">
      <alignment horizontal="center"/>
    </xf>
    <xf numFmtId="0" fontId="1" fillId="0" borderId="0" xfId="1" applyFont="1"/>
    <xf numFmtId="0" fontId="2" fillId="0" borderId="0" xfId="1"/>
    <xf numFmtId="0" fontId="1" fillId="2" borderId="0" xfId="1" applyFont="1" applyFill="1" applyBorder="1"/>
    <xf numFmtId="0" fontId="1" fillId="2" borderId="0" xfId="1" applyFont="1" applyFill="1" applyBorder="1" applyAlignment="1">
      <alignment horizontal="center"/>
    </xf>
    <xf numFmtId="0" fontId="1" fillId="2" borderId="0" xfId="1" applyFont="1" applyFill="1" applyAlignment="1">
      <alignment horizontal="center"/>
    </xf>
    <xf numFmtId="0" fontId="2" fillId="0" borderId="0" xfId="1" applyBorder="1"/>
    <xf numFmtId="0" fontId="2" fillId="3" borderId="0" xfId="1" applyFont="1" applyFill="1" applyBorder="1" applyAlignment="1">
      <alignment horizontal="center"/>
    </xf>
    <xf numFmtId="0" fontId="2" fillId="0" borderId="0" xfId="1" applyFont="1" applyFill="1" applyBorder="1"/>
    <xf numFmtId="0" fontId="2" fillId="3" borderId="0" xfId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0" fontId="2" fillId="0" borderId="0" xfId="1" applyFill="1" applyBorder="1" applyAlignment="1">
      <alignment horizontal="center"/>
    </xf>
    <xf numFmtId="0" fontId="2" fillId="0" borderId="0" xfId="1" applyFont="1"/>
    <xf numFmtId="0" fontId="2" fillId="6" borderId="0" xfId="1" applyFont="1" applyFill="1"/>
    <xf numFmtId="0" fontId="7" fillId="0" borderId="0" xfId="1" applyFont="1"/>
    <xf numFmtId="0" fontId="2" fillId="0" borderId="0" xfId="1" applyAlignment="1">
      <alignment horizontal="center"/>
    </xf>
    <xf numFmtId="3" fontId="6" fillId="6" borderId="1" xfId="1" applyNumberFormat="1" applyFont="1" applyFill="1" applyBorder="1" applyAlignment="1">
      <alignment horizontal="center"/>
    </xf>
    <xf numFmtId="0" fontId="2" fillId="7" borderId="0" xfId="1" applyFill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3" fontId="6" fillId="0" borderId="1" xfId="1" applyNumberFormat="1" applyFont="1" applyFill="1" applyBorder="1" applyAlignment="1">
      <alignment horizontal="right"/>
    </xf>
    <xf numFmtId="1" fontId="6" fillId="0" borderId="0" xfId="0" applyNumberFormat="1" applyFont="1" applyAlignment="1">
      <alignment horizontal="center"/>
    </xf>
    <xf numFmtId="1" fontId="8" fillId="0" borderId="0" xfId="0" applyNumberFormat="1" applyFont="1" applyBorder="1" applyAlignment="1">
      <alignment horizontal="center"/>
    </xf>
    <xf numFmtId="1" fontId="8" fillId="0" borderId="0" xfId="0" applyNumberFormat="1" applyFont="1" applyAlignment="1">
      <alignment horizontal="center"/>
    </xf>
    <xf numFmtId="0" fontId="8" fillId="7" borderId="0" xfId="1" applyFont="1" applyFill="1" applyAlignment="1">
      <alignment horizontal="center"/>
    </xf>
    <xf numFmtId="3" fontId="8" fillId="0" borderId="0" xfId="1" applyNumberFormat="1" applyFont="1" applyFill="1" applyBorder="1" applyAlignment="1">
      <alignment horizontal="right"/>
    </xf>
    <xf numFmtId="0" fontId="6" fillId="0" borderId="0" xfId="0" applyFont="1"/>
    <xf numFmtId="0" fontId="9" fillId="0" borderId="0" xfId="0" applyFont="1"/>
    <xf numFmtId="0" fontId="6" fillId="2" borderId="0" xfId="0" applyFont="1" applyFill="1" applyBorder="1"/>
    <xf numFmtId="0" fontId="6" fillId="3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9" fillId="0" borderId="0" xfId="0" applyFont="1" applyBorder="1"/>
    <xf numFmtId="0" fontId="9" fillId="3" borderId="0" xfId="0" applyFont="1" applyFill="1" applyBorder="1" applyAlignment="1">
      <alignment horizontal="center"/>
    </xf>
    <xf numFmtId="0" fontId="9" fillId="0" borderId="0" xfId="0" applyFont="1" applyFill="1" applyBorder="1"/>
    <xf numFmtId="0" fontId="9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0" fontId="9" fillId="0" borderId="0" xfId="0" applyFont="1" applyFill="1"/>
    <xf numFmtId="1" fontId="9" fillId="0" borderId="0" xfId="0" applyNumberFormat="1" applyFont="1" applyBorder="1" applyAlignment="1">
      <alignment horizontal="center"/>
    </xf>
    <xf numFmtId="1" fontId="9" fillId="0" borderId="0" xfId="0" applyNumberFormat="1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" fillId="0" borderId="0" xfId="1" applyFont="1" applyAlignment="1">
      <alignment horizontal="center"/>
    </xf>
    <xf numFmtId="0" fontId="6" fillId="2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164" fontId="9" fillId="5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2" fillId="5" borderId="0" xfId="0" applyFont="1" applyFill="1"/>
    <xf numFmtId="0" fontId="1" fillId="5" borderId="0" xfId="0" applyFont="1" applyFill="1" applyAlignment="1">
      <alignment horizontal="center"/>
    </xf>
    <xf numFmtId="0" fontId="0" fillId="5" borderId="0" xfId="0" applyFill="1"/>
    <xf numFmtId="0" fontId="8" fillId="0" borderId="0" xfId="1" applyFont="1"/>
    <xf numFmtId="0" fontId="5" fillId="0" borderId="0" xfId="1" applyFont="1"/>
    <xf numFmtId="0" fontId="8" fillId="2" borderId="0" xfId="1" applyFont="1" applyFill="1" applyBorder="1"/>
    <xf numFmtId="0" fontId="8" fillId="2" borderId="0" xfId="1" applyFont="1" applyFill="1" applyBorder="1" applyAlignment="1">
      <alignment horizontal="center"/>
    </xf>
    <xf numFmtId="0" fontId="8" fillId="2" borderId="0" xfId="1" applyFont="1" applyFill="1" applyAlignment="1">
      <alignment horizontal="center"/>
    </xf>
    <xf numFmtId="0" fontId="5" fillId="0" borderId="0" xfId="1" applyFont="1" applyBorder="1"/>
    <xf numFmtId="0" fontId="5" fillId="3" borderId="0" xfId="1" applyFont="1" applyFill="1" applyBorder="1" applyAlignment="1">
      <alignment horizontal="center"/>
    </xf>
    <xf numFmtId="0" fontId="5" fillId="0" borderId="0" xfId="1" applyFont="1" applyFill="1" applyBorder="1"/>
    <xf numFmtId="0" fontId="5" fillId="7" borderId="0" xfId="1" applyFont="1" applyFill="1" applyBorder="1" applyAlignment="1">
      <alignment horizontal="center"/>
    </xf>
    <xf numFmtId="0" fontId="5" fillId="0" borderId="0" xfId="1" applyFont="1" applyBorder="1" applyAlignment="1">
      <alignment horizontal="center"/>
    </xf>
    <xf numFmtId="164" fontId="5" fillId="0" borderId="0" xfId="1" applyNumberFormat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3" fontId="8" fillId="6" borderId="0" xfId="1" applyNumberFormat="1" applyFont="1" applyFill="1" applyBorder="1" applyAlignment="1">
      <alignment horizontal="center"/>
    </xf>
    <xf numFmtId="0" fontId="5" fillId="6" borderId="0" xfId="1" applyFont="1" applyFill="1"/>
    <xf numFmtId="0" fontId="0" fillId="6" borderId="0" xfId="0" applyFill="1" applyAlignment="1">
      <alignment wrapText="1"/>
    </xf>
    <xf numFmtId="0" fontId="0" fillId="6" borderId="0" xfId="0" applyFill="1"/>
    <xf numFmtId="0" fontId="9" fillId="0" borderId="0" xfId="0" applyFont="1" applyFill="1" applyAlignment="1">
      <alignment horizontal="center"/>
    </xf>
    <xf numFmtId="0" fontId="2" fillId="6" borderId="0" xfId="0" applyFont="1" applyFill="1" applyAlignment="1">
      <alignment wrapText="1"/>
    </xf>
    <xf numFmtId="0" fontId="9" fillId="6" borderId="0" xfId="0" applyFont="1" applyFill="1" applyAlignment="1">
      <alignment wrapText="1"/>
    </xf>
    <xf numFmtId="0" fontId="0" fillId="0" borderId="0" xfId="0" applyFont="1"/>
    <xf numFmtId="0" fontId="9" fillId="0" borderId="0" xfId="0" applyFont="1" applyAlignment="1">
      <alignment wrapText="1"/>
    </xf>
    <xf numFmtId="3" fontId="6" fillId="0" borderId="0" xfId="1" applyNumberFormat="1" applyFont="1" applyFill="1" applyBorder="1" applyAlignment="1">
      <alignment horizontal="right"/>
    </xf>
    <xf numFmtId="0" fontId="9" fillId="0" borderId="0" xfId="0" applyFont="1" applyAlignment="1">
      <alignment horizontal="center" wrapText="1"/>
    </xf>
    <xf numFmtId="3" fontId="10" fillId="0" borderId="1" xfId="0" applyNumberFormat="1" applyFont="1" applyBorder="1" applyAlignment="1"/>
    <xf numFmtId="0" fontId="2" fillId="0" borderId="0" xfId="0" applyFont="1" applyAlignment="1">
      <alignment horizontal="center" wrapText="1"/>
    </xf>
  </cellXfs>
  <cellStyles count="2">
    <cellStyle name="Normal" xfId="0" builtinId="0"/>
    <cellStyle name="Normal 2 3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Mortalidad por enfermedades cardiocerebrovasculares. Pereira 1998-2012</a:t>
            </a:r>
          </a:p>
        </c:rich>
      </c:tx>
      <c:layout>
        <c:manualLayout>
          <c:xMode val="edge"/>
          <c:yMode val="edge"/>
          <c:x val="0.22880684264406195"/>
          <c:y val="2.91713756368689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45500557239499"/>
          <c:y val="0.13577586206896552"/>
          <c:w val="0.80477755546789354"/>
          <c:h val="0.52370689655172409"/>
        </c:manualLayout>
      </c:layout>
      <c:lineChart>
        <c:grouping val="standard"/>
        <c:varyColors val="0"/>
        <c:ser>
          <c:idx val="0"/>
          <c:order val="0"/>
          <c:tx>
            <c:v>Enf. hipertensivas</c:v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MortalTotal!$E$3:$S$3</c:f>
              <c:numCache>
                <c:formatCode>General</c:formatCode>
                <c:ptCount val="1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</c:numCache>
            </c:numRef>
          </c:cat>
          <c:val>
            <c:numRef>
              <c:f>MortalTotal!$E$5:$S$5</c:f>
              <c:numCache>
                <c:formatCode>0.0</c:formatCode>
                <c:ptCount val="15"/>
                <c:pt idx="0">
                  <c:v>14.200287161362596</c:v>
                </c:pt>
                <c:pt idx="1">
                  <c:v>12.47767153514763</c:v>
                </c:pt>
                <c:pt idx="2">
                  <c:v>11.769413647812065</c:v>
                </c:pt>
                <c:pt idx="3">
                  <c:v>10.460229162700497</c:v>
                </c:pt>
                <c:pt idx="4">
                  <c:v>9.6146174916485787</c:v>
                </c:pt>
                <c:pt idx="5">
                  <c:v>15.997659770913513</c:v>
                </c:pt>
                <c:pt idx="6">
                  <c:v>10.442986966698223</c:v>
                </c:pt>
                <c:pt idx="7">
                  <c:v>11.275431736281183</c:v>
                </c:pt>
                <c:pt idx="8">
                  <c:v>7.6183647404154256</c:v>
                </c:pt>
                <c:pt idx="9">
                  <c:v>10.243118183316188</c:v>
                </c:pt>
                <c:pt idx="10">
                  <c:v>11.356500594546207</c:v>
                </c:pt>
                <c:pt idx="11">
                  <c:v>12.469883005776229</c:v>
                </c:pt>
                <c:pt idx="12">
                  <c:v>14.919324310482272</c:v>
                </c:pt>
                <c:pt idx="13">
                  <c:v>13.805941899252254</c:v>
                </c:pt>
                <c:pt idx="14">
                  <c:v>11.466674166881216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5F-4D86-973B-9BAA6ACAEF88}"/>
            </c:ext>
          </c:extLst>
        </c:ser>
        <c:ser>
          <c:idx val="1"/>
          <c:order val="1"/>
          <c:tx>
            <c:v>Enf. Isquémica corazón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20884"/>
              </a:solidFill>
              <a:ln>
                <a:solidFill>
                  <a:srgbClr val="F20884"/>
                </a:solidFill>
                <a:prstDash val="solid"/>
              </a:ln>
            </c:spPr>
          </c:marker>
          <c:cat>
            <c:numRef>
              <c:f>MortalTotal!$E$3:$S$3</c:f>
              <c:numCache>
                <c:formatCode>General</c:formatCode>
                <c:ptCount val="1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</c:numCache>
            </c:numRef>
          </c:cat>
          <c:val>
            <c:numRef>
              <c:f>MortalTotal!$E$7:$S$7</c:f>
              <c:numCache>
                <c:formatCode>0.0</c:formatCode>
                <c:ptCount val="15"/>
                <c:pt idx="0">
                  <c:v>73.33032490974729</c:v>
                </c:pt>
                <c:pt idx="1">
                  <c:v>82.550506644965012</c:v>
                </c:pt>
                <c:pt idx="2">
                  <c:v>75.166098460607614</c:v>
                </c:pt>
                <c:pt idx="3">
                  <c:v>81.688380811329921</c:v>
                </c:pt>
                <c:pt idx="4">
                  <c:v>88.790743679985269</c:v>
                </c:pt>
                <c:pt idx="5">
                  <c:v>80.216836851294886</c:v>
                </c:pt>
                <c:pt idx="6">
                  <c:v>81.500702631405687</c:v>
                </c:pt>
                <c:pt idx="7">
                  <c:v>89.977945255523835</c:v>
                </c:pt>
                <c:pt idx="8">
                  <c:v>76.855856057720317</c:v>
                </c:pt>
                <c:pt idx="9">
                  <c:v>96.418916812519768</c:v>
                </c:pt>
                <c:pt idx="10">
                  <c:v>90.183975309631649</c:v>
                </c:pt>
                <c:pt idx="11">
                  <c:v>93.969475507813726</c:v>
                </c:pt>
                <c:pt idx="12">
                  <c:v>108.88879981829599</c:v>
                </c:pt>
                <c:pt idx="13">
                  <c:v>89.961298827385647</c:v>
                </c:pt>
                <c:pt idx="14">
                  <c:v>95.411383162162579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5F-4D86-973B-9BAA6ACAEF88}"/>
            </c:ext>
          </c:extLst>
        </c:ser>
        <c:ser>
          <c:idx val="2"/>
          <c:order val="2"/>
          <c:tx>
            <c:v>Infarto agudo miocardio</c:v>
          </c:tx>
          <c:spPr>
            <a:ln w="12700">
              <a:solidFill>
                <a:srgbClr val="FCF305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CF305"/>
              </a:solidFill>
              <a:ln>
                <a:solidFill>
                  <a:srgbClr val="FCF305"/>
                </a:solidFill>
                <a:prstDash val="solid"/>
              </a:ln>
            </c:spPr>
          </c:marker>
          <c:cat>
            <c:numRef>
              <c:f>MortalTotal!$E$3:$S$3</c:f>
              <c:numCache>
                <c:formatCode>General</c:formatCode>
                <c:ptCount val="1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</c:numCache>
            </c:numRef>
          </c:cat>
          <c:val>
            <c:numRef>
              <c:f>MortalTotal!$E$9:$S$9</c:f>
              <c:numCache>
                <c:formatCode>0.0</c:formatCode>
                <c:ptCount val="15"/>
                <c:pt idx="0">
                  <c:v>59.280563864100991</c:v>
                </c:pt>
                <c:pt idx="1">
                  <c:v>70.268992329515612</c:v>
                </c:pt>
                <c:pt idx="2">
                  <c:v>64.410791054389662</c:v>
                </c:pt>
                <c:pt idx="3">
                  <c:v>66.317852891521142</c:v>
                </c:pt>
                <c:pt idx="4">
                  <c:v>70.166251056073676</c:v>
                </c:pt>
                <c:pt idx="5">
                  <c:v>72.675082959292823</c:v>
                </c:pt>
                <c:pt idx="6">
                  <c:v>71.511758576303052</c:v>
                </c:pt>
                <c:pt idx="7">
                  <c:v>78.251496249791401</c:v>
                </c:pt>
                <c:pt idx="8">
                  <c:v>69.237491317304901</c:v>
                </c:pt>
                <c:pt idx="9">
                  <c:v>85.062416217973563</c:v>
                </c:pt>
                <c:pt idx="10">
                  <c:v>78.159445268347426</c:v>
                </c:pt>
                <c:pt idx="11">
                  <c:v>101.09512293968585</c:v>
                </c:pt>
                <c:pt idx="12">
                  <c:v>95.528210883535749</c:v>
                </c:pt>
                <c:pt idx="13">
                  <c:v>77.714092303855423</c:v>
                </c:pt>
                <c:pt idx="14">
                  <c:v>83.295651966967327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5F-4D86-973B-9BAA6ACAEF88}"/>
            </c:ext>
          </c:extLst>
        </c:ser>
        <c:ser>
          <c:idx val="3"/>
          <c:order val="3"/>
          <c:tx>
            <c:v>Insuficiencia cardiaca</c:v>
          </c:tx>
          <c:spPr>
            <a:ln w="12700">
              <a:solidFill>
                <a:srgbClr val="00ABEA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ABEA"/>
                </a:solidFill>
                <a:prstDash val="solid"/>
              </a:ln>
            </c:spPr>
          </c:marker>
          <c:cat>
            <c:numRef>
              <c:f>MortalTotal!$E$3:$S$3</c:f>
              <c:numCache>
                <c:formatCode>General</c:formatCode>
                <c:ptCount val="1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</c:numCache>
            </c:numRef>
          </c:cat>
          <c:val>
            <c:numRef>
              <c:f>MortalTotal!$E$11:$S$11</c:f>
              <c:numCache>
                <c:formatCode>0.0</c:formatCode>
                <c:ptCount val="15"/>
                <c:pt idx="0">
                  <c:v>16.452316486161251</c:v>
                </c:pt>
                <c:pt idx="1">
                  <c:v>19.176038370785072</c:v>
                </c:pt>
                <c:pt idx="2">
                  <c:v>15.591729402045541</c:v>
                </c:pt>
                <c:pt idx="3">
                  <c:v>17.587300118020043</c:v>
                </c:pt>
                <c:pt idx="4">
                  <c:v>14.951809168909437</c:v>
                </c:pt>
                <c:pt idx="5">
                  <c:v>13.940817800367489</c:v>
                </c:pt>
                <c:pt idx="6">
                  <c:v>14.075330259462822</c:v>
                </c:pt>
                <c:pt idx="7">
                  <c:v>11.275431736281183</c:v>
                </c:pt>
                <c:pt idx="8">
                  <c:v>7.3942951892267361</c:v>
                </c:pt>
                <c:pt idx="9">
                  <c:v>6.9029709496261269</c:v>
                </c:pt>
                <c:pt idx="10">
                  <c:v>6.9029709496261269</c:v>
                </c:pt>
                <c:pt idx="11">
                  <c:v>12.247206523530222</c:v>
                </c:pt>
                <c:pt idx="12">
                  <c:v>13.805941899252254</c:v>
                </c:pt>
                <c:pt idx="13">
                  <c:v>6.2349415028881143</c:v>
                </c:pt>
                <c:pt idx="14">
                  <c:v>6.4905702831403103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5F-4D86-973B-9BAA6ACAEF88}"/>
            </c:ext>
          </c:extLst>
        </c:ser>
        <c:ser>
          <c:idx val="4"/>
          <c:order val="4"/>
          <c:tx>
            <c:v>Enf. Cerebrovascular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4600A5"/>
                </a:solidFill>
                <a:prstDash val="solid"/>
              </a:ln>
            </c:spPr>
          </c:marker>
          <c:cat>
            <c:numRef>
              <c:f>MortalTotal!$E$3:$S$3</c:f>
              <c:numCache>
                <c:formatCode>General</c:formatCode>
                <c:ptCount val="1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</c:numCache>
            </c:numRef>
          </c:cat>
          <c:val>
            <c:numRef>
              <c:f>MortalTotal!$E$13:$S$13</c:f>
              <c:numCache>
                <c:formatCode>0.0</c:formatCode>
                <c:ptCount val="15"/>
                <c:pt idx="0">
                  <c:v>34.937214444622256</c:v>
                </c:pt>
                <c:pt idx="1">
                  <c:v>37.433014605442892</c:v>
                </c:pt>
                <c:pt idx="2">
                  <c:v>37.662123672998611</c:v>
                </c:pt>
                <c:pt idx="3">
                  <c:v>30.753073738339459</c:v>
                </c:pt>
                <c:pt idx="4">
                  <c:v>31.503214759869817</c:v>
                </c:pt>
                <c:pt idx="5">
                  <c:v>35.651927489464398</c:v>
                </c:pt>
                <c:pt idx="6">
                  <c:v>30.420875076903521</c:v>
                </c:pt>
                <c:pt idx="7">
                  <c:v>30.894682957410438</c:v>
                </c:pt>
                <c:pt idx="8">
                  <c:v>36.299267292567613</c:v>
                </c:pt>
                <c:pt idx="9">
                  <c:v>38.968384393050712</c:v>
                </c:pt>
                <c:pt idx="10">
                  <c:v>43.199237555724793</c:v>
                </c:pt>
                <c:pt idx="11">
                  <c:v>41.640502180002763</c:v>
                </c:pt>
                <c:pt idx="12">
                  <c:v>39.191060875296721</c:v>
                </c:pt>
                <c:pt idx="13">
                  <c:v>36.073590123852661</c:v>
                </c:pt>
                <c:pt idx="14">
                  <c:v>32.885556101244241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25F-4D86-973B-9BAA6ACAEF88}"/>
            </c:ext>
          </c:extLst>
        </c:ser>
        <c:ser>
          <c:idx val="5"/>
          <c:order val="5"/>
          <c:tx>
            <c:v>Total</c:v>
          </c:tx>
          <c:spPr>
            <a:ln w="12700">
              <a:solidFill>
                <a:srgbClr val="9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00000"/>
              </a:solidFill>
              <a:ln>
                <a:solidFill>
                  <a:srgbClr val="900000"/>
                </a:solidFill>
                <a:prstDash val="solid"/>
              </a:ln>
            </c:spPr>
          </c:marker>
          <c:cat>
            <c:numRef>
              <c:f>MortalTotal!$E$3:$S$3</c:f>
              <c:numCache>
                <c:formatCode>General</c:formatCode>
                <c:ptCount val="1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</c:numCache>
            </c:numRef>
          </c:cat>
          <c:val>
            <c:numRef>
              <c:f>MortalTotal!$E$15:$S$15</c:f>
              <c:numCache>
                <c:formatCode>0.0</c:formatCode>
                <c:ptCount val="15"/>
                <c:pt idx="0">
                  <c:v>141.01985559566788</c:v>
                </c:pt>
                <c:pt idx="1">
                  <c:v>155.0452858515915</c:v>
                </c:pt>
                <c:pt idx="2">
                  <c:v>144.51438744284002</c:v>
                </c:pt>
                <c:pt idx="3">
                  <c:v>144.86381413000717</c:v>
                </c:pt>
                <c:pt idx="4">
                  <c:v>149.97814735583006</c:v>
                </c:pt>
                <c:pt idx="5">
                  <c:v>145.8072419120403</c:v>
                </c:pt>
                <c:pt idx="6">
                  <c:v>136.43989493447026</c:v>
                </c:pt>
                <c:pt idx="7">
                  <c:v>143.42349168549666</c:v>
                </c:pt>
                <c:pt idx="8">
                  <c:v>128.16778327993009</c:v>
                </c:pt>
                <c:pt idx="9">
                  <c:v>152.53339033851279</c:v>
                </c:pt>
                <c:pt idx="10">
                  <c:v>151.64268440952878</c:v>
                </c:pt>
                <c:pt idx="11">
                  <c:v>160.32706721712293</c:v>
                </c:pt>
                <c:pt idx="12">
                  <c:v>176.80512690332722</c:v>
                </c:pt>
                <c:pt idx="13">
                  <c:v>146.07577235337868</c:v>
                </c:pt>
                <c:pt idx="14">
                  <c:v>146.25418371342835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25F-4D86-973B-9BAA6ACAE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481504"/>
        <c:axId val="1"/>
      </c:lineChart>
      <c:catAx>
        <c:axId val="39481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Tasa x 100.000 hab.</a:t>
                </a:r>
              </a:p>
            </c:rich>
          </c:tx>
          <c:layout>
            <c:manualLayout>
              <c:xMode val="edge"/>
              <c:yMode val="edge"/>
              <c:x val="8.3622716965968555E-2"/>
              <c:y val="0.2955229272811487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94815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orientation="landscape" horizontalDpi="120" verticalDpi="14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Mortalidad por enfermedades cardiocerebrovasculares. Pereira 1998-2010</a:t>
            </a:r>
          </a:p>
        </c:rich>
      </c:tx>
      <c:layout>
        <c:manualLayout>
          <c:xMode val="edge"/>
          <c:yMode val="edge"/>
          <c:x val="0.12780022434346544"/>
          <c:y val="3.196358267716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3169284710566"/>
          <c:y val="0.1965065502183406"/>
          <c:w val="0.86514102400035786"/>
          <c:h val="0.69650655021834063"/>
        </c:manualLayout>
      </c:layout>
      <c:lineChart>
        <c:grouping val="standard"/>
        <c:varyColors val="0"/>
        <c:ser>
          <c:idx val="5"/>
          <c:order val="0"/>
          <c:tx>
            <c:v>Total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 val="-1.7544560028645486E-2"/>
                  <c:y val="2.366836610044525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B8-43FC-BFE5-B8B71756ABF5}"/>
                </c:ext>
              </c:extLst>
            </c:dLbl>
            <c:dLbl>
              <c:idx val="3"/>
              <c:layout>
                <c:manualLayout>
                  <c:x val="-1.3321297937241785E-2"/>
                  <c:y val="1.99133061054338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B8-43FC-BFE5-B8B71756ABF5}"/>
                </c:ext>
              </c:extLst>
            </c:dLbl>
            <c:dLbl>
              <c:idx val="4"/>
              <c:layout>
                <c:manualLayout>
                  <c:x val="-1.2114631541002858E-2"/>
                  <c:y val="-4.14884287723742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B8-43FC-BFE5-B8B71756ABF5}"/>
                </c:ext>
              </c:extLst>
            </c:dLbl>
            <c:dLbl>
              <c:idx val="6"/>
              <c:layout>
                <c:manualLayout>
                  <c:x val="-5.1764052057779002E-3"/>
                  <c:y val="1.11321839365821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B8-43FC-BFE5-B8B71756ABF5}"/>
                </c:ext>
              </c:extLst>
            </c:dLbl>
            <c:dLbl>
              <c:idx val="8"/>
              <c:layout>
                <c:manualLayout>
                  <c:x val="-1.3321315063266979E-2"/>
                  <c:y val="1.14196119110050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B8-43FC-BFE5-B8B71756ABF5}"/>
                </c:ext>
              </c:extLst>
            </c:dLbl>
            <c:dLbl>
              <c:idx val="9"/>
              <c:layout>
                <c:manualLayout>
                  <c:x val="-2.8705924990434173E-2"/>
                  <c:y val="-4.36580835727159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B8-43FC-BFE5-B8B71756ABF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25400">
                <a:solidFill>
                  <a:srgbClr val="DD2D32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MortalTotal!$E$3:$Q$3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MortalTotal!$E$15:$Q$15</c:f>
              <c:numCache>
                <c:formatCode>0.0</c:formatCode>
                <c:ptCount val="13"/>
                <c:pt idx="0">
                  <c:v>141.01985559566788</c:v>
                </c:pt>
                <c:pt idx="1">
                  <c:v>155.0452858515915</c:v>
                </c:pt>
                <c:pt idx="2">
                  <c:v>144.51438744284002</c:v>
                </c:pt>
                <c:pt idx="3">
                  <c:v>144.86381413000717</c:v>
                </c:pt>
                <c:pt idx="4">
                  <c:v>149.97814735583006</c:v>
                </c:pt>
                <c:pt idx="5">
                  <c:v>145.8072419120403</c:v>
                </c:pt>
                <c:pt idx="6">
                  <c:v>136.43989493447026</c:v>
                </c:pt>
                <c:pt idx="7">
                  <c:v>143.42349168549666</c:v>
                </c:pt>
                <c:pt idx="8">
                  <c:v>128.16778327993009</c:v>
                </c:pt>
                <c:pt idx="9">
                  <c:v>152.53339033851279</c:v>
                </c:pt>
                <c:pt idx="10">
                  <c:v>151.64268440952878</c:v>
                </c:pt>
                <c:pt idx="11">
                  <c:v>160.32706721712293</c:v>
                </c:pt>
                <c:pt idx="12">
                  <c:v>176.80512690332722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8B8-43FC-BFE5-B8B71756A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484000"/>
        <c:axId val="1"/>
      </c:lineChart>
      <c:catAx>
        <c:axId val="39484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Tasa x 100.000 hab.</a:t>
                </a:r>
              </a:p>
            </c:rich>
          </c:tx>
          <c:layout>
            <c:manualLayout>
              <c:xMode val="edge"/>
              <c:yMode val="edge"/>
              <c:x val="1.9607948796903179E-2"/>
              <c:y val="0.3888896700412448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9484000"/>
        <c:crosses val="autoZero"/>
        <c:crossBetween val="between"/>
      </c:valAx>
      <c:spPr>
        <a:gradFill rotWithShape="0">
          <a:gsLst>
            <a:gs pos="0">
              <a:srgbClr val="C0C0C0"/>
            </a:gs>
            <a:gs pos="100000">
              <a:srgbClr val="595959"/>
            </a:gs>
          </a:gsLst>
          <a:path path="rect">
            <a:fillToRect l="50000" t="50000" r="50000" b="50000"/>
          </a:path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orientation="landscape" horizontalDpi="120" verticalDpi="14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Muertes por ECCV según la edad. Pereira, 2008</a:t>
            </a:r>
          </a:p>
        </c:rich>
      </c:tx>
      <c:layout>
        <c:manualLayout>
          <c:xMode val="edge"/>
          <c:yMode val="edge"/>
          <c:x val="8.1930478202419818E-2"/>
          <c:y val="2.77776114487590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612978646534227E-2"/>
          <c:y val="0.11235955056179775"/>
          <c:w val="0.89516217155424205"/>
          <c:h val="0.7219101123595506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666699"/>
              </a:solidFill>
              <a:prstDash val="solid"/>
            </a:ln>
          </c:spPr>
          <c:marker>
            <c:spPr>
              <a:solidFill>
                <a:srgbClr val="4F81BD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cat>
            <c:strRef>
              <c:f>Edad!$B$3:$B$11</c:f>
              <c:strCache>
                <c:ptCount val="9"/>
                <c:pt idx="0">
                  <c:v>0-9</c:v>
                </c:pt>
                <c:pt idx="1">
                  <c:v>10-19</c:v>
                </c:pt>
                <c:pt idx="2">
                  <c:v>20-29</c:v>
                </c:pt>
                <c:pt idx="3">
                  <c:v>30-39</c:v>
                </c:pt>
                <c:pt idx="4">
                  <c:v>40-49</c:v>
                </c:pt>
                <c:pt idx="5">
                  <c:v>50-59</c:v>
                </c:pt>
                <c:pt idx="6">
                  <c:v>60-69</c:v>
                </c:pt>
                <c:pt idx="7">
                  <c:v>70-79</c:v>
                </c:pt>
                <c:pt idx="8">
                  <c:v>80 y+</c:v>
                </c:pt>
              </c:strCache>
            </c:strRef>
          </c:cat>
          <c:val>
            <c:numRef>
              <c:f>Edad!$D$3:$D$11</c:f>
              <c:numCache>
                <c:formatCode>General</c:formatCode>
                <c:ptCount val="9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25</c:v>
                </c:pt>
                <c:pt idx="5">
                  <c:v>77</c:v>
                </c:pt>
                <c:pt idx="6">
                  <c:v>122</c:v>
                </c:pt>
                <c:pt idx="7">
                  <c:v>215</c:v>
                </c:pt>
                <c:pt idx="8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BB-4536-AFF0-640F6CF94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087920"/>
        <c:axId val="1"/>
      </c:lineChart>
      <c:catAx>
        <c:axId val="2126087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Punto inferior del intervalo edad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126087920"/>
        <c:crosses val="autoZero"/>
        <c:crossBetween val="between"/>
      </c:valAx>
      <c:spPr>
        <a:gradFill rotWithShape="0">
          <a:gsLst>
            <a:gs pos="0">
              <a:srgbClr val="D6B19C"/>
            </a:gs>
            <a:gs pos="30000">
              <a:srgbClr val="D49E6C"/>
            </a:gs>
            <a:gs pos="70000">
              <a:srgbClr val="A65528"/>
            </a:gs>
            <a:gs pos="100000">
              <a:srgbClr val="663012"/>
            </a:gs>
          </a:gsLst>
          <a:lin ang="5400000"/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 alignWithMargins="0"/>
    <c:pageMargins b="1" l="0.75" r="0.75" t="1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Muertes por ECCV según la edad. Pereira, 2009</a:t>
            </a:r>
          </a:p>
        </c:rich>
      </c:tx>
      <c:layout>
        <c:manualLayout>
          <c:xMode val="edge"/>
          <c:yMode val="edge"/>
          <c:x val="8.193064809206542E-2"/>
          <c:y val="2.77774760913506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171875E-2"/>
          <c:y val="0.11235955056179775"/>
          <c:w val="0.89453125"/>
          <c:h val="0.7219101123595506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rgbClr val="90713A"/>
              </a:solidFill>
              <a:prstDash val="solid"/>
            </a:ln>
          </c:spPr>
          <c:marker>
            <c:spPr>
              <a:solidFill>
                <a:srgbClr val="77933C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cat>
            <c:strRef>
              <c:f>Edad!$G$3:$G$12</c:f>
              <c:strCache>
                <c:ptCount val="9"/>
                <c:pt idx="0">
                  <c:v>0-9</c:v>
                </c:pt>
                <c:pt idx="1">
                  <c:v>10-19</c:v>
                </c:pt>
                <c:pt idx="2">
                  <c:v>20-29</c:v>
                </c:pt>
                <c:pt idx="3">
                  <c:v>30-39</c:v>
                </c:pt>
                <c:pt idx="4">
                  <c:v>40-49</c:v>
                </c:pt>
                <c:pt idx="5">
                  <c:v>50-59</c:v>
                </c:pt>
                <c:pt idx="6">
                  <c:v>60-69</c:v>
                </c:pt>
                <c:pt idx="7">
                  <c:v>70-79</c:v>
                </c:pt>
                <c:pt idx="8">
                  <c:v>80 y+</c:v>
                </c:pt>
              </c:strCache>
            </c:strRef>
          </c:cat>
          <c:val>
            <c:numRef>
              <c:f>Edad!$I$3:$I$11</c:f>
              <c:numCache>
                <c:formatCode>General</c:formatCode>
                <c:ptCount val="9"/>
                <c:pt idx="0">
                  <c:v>1</c:v>
                </c:pt>
                <c:pt idx="1">
                  <c:v>5</c:v>
                </c:pt>
                <c:pt idx="2">
                  <c:v>1</c:v>
                </c:pt>
                <c:pt idx="3">
                  <c:v>11</c:v>
                </c:pt>
                <c:pt idx="4">
                  <c:v>25</c:v>
                </c:pt>
                <c:pt idx="5">
                  <c:v>53</c:v>
                </c:pt>
                <c:pt idx="6">
                  <c:v>122</c:v>
                </c:pt>
                <c:pt idx="7">
                  <c:v>192</c:v>
                </c:pt>
                <c:pt idx="8">
                  <c:v>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FA-47FE-A4B0-37D658A60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088336"/>
        <c:axId val="1"/>
      </c:lineChart>
      <c:catAx>
        <c:axId val="2126088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Punto inferior del intervalo edad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126088336"/>
        <c:crosses val="autoZero"/>
        <c:crossBetween val="between"/>
      </c:valAx>
      <c:spPr>
        <a:gradFill rotWithShape="0">
          <a:gsLst>
            <a:gs pos="0">
              <a:srgbClr val="D6B19C"/>
            </a:gs>
            <a:gs pos="30000">
              <a:srgbClr val="D49E6C"/>
            </a:gs>
            <a:gs pos="70000">
              <a:srgbClr val="A65528"/>
            </a:gs>
            <a:gs pos="100000">
              <a:srgbClr val="663012"/>
            </a:gs>
          </a:gsLst>
          <a:lin ang="5400000"/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 alignWithMargins="0"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Muertes por ECCV según la edad. Pereira, 2010</a:t>
            </a:r>
          </a:p>
        </c:rich>
      </c:tx>
      <c:layout>
        <c:manualLayout>
          <c:xMode val="edge"/>
          <c:yMode val="edge"/>
          <c:x val="8.1930605636912207E-2"/>
          <c:y val="2.77774076317383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863772978391667E-2"/>
          <c:y val="0.11267621131741214"/>
          <c:w val="0.89772893312199098"/>
          <c:h val="0.7211277524314376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rgbClr val="DD2D32"/>
              </a:solidFill>
              <a:prstDash val="solid"/>
            </a:ln>
          </c:spPr>
          <c:marker>
            <c:spPr>
              <a:solidFill>
                <a:srgbClr val="C0504D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cat>
            <c:strRef>
              <c:f>Edad!$K$3:$K$11</c:f>
              <c:strCache>
                <c:ptCount val="9"/>
                <c:pt idx="0">
                  <c:v>0-9</c:v>
                </c:pt>
                <c:pt idx="1">
                  <c:v>10-19</c:v>
                </c:pt>
                <c:pt idx="2">
                  <c:v>20-29</c:v>
                </c:pt>
                <c:pt idx="3">
                  <c:v>30-39</c:v>
                </c:pt>
                <c:pt idx="4">
                  <c:v>40-49</c:v>
                </c:pt>
                <c:pt idx="5">
                  <c:v>50-59</c:v>
                </c:pt>
                <c:pt idx="6">
                  <c:v>60-69</c:v>
                </c:pt>
                <c:pt idx="7">
                  <c:v>70-79</c:v>
                </c:pt>
                <c:pt idx="8">
                  <c:v>80 y+</c:v>
                </c:pt>
              </c:strCache>
            </c:strRef>
          </c:cat>
          <c:val>
            <c:numRef>
              <c:f>Edad!$M$3:$M$11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10</c:v>
                </c:pt>
                <c:pt idx="5">
                  <c:v>24</c:v>
                </c:pt>
                <c:pt idx="6">
                  <c:v>37</c:v>
                </c:pt>
                <c:pt idx="7">
                  <c:v>67</c:v>
                </c:pt>
                <c:pt idx="8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24-4395-B5A6-DA5DC581B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085008"/>
        <c:axId val="1"/>
      </c:lineChart>
      <c:catAx>
        <c:axId val="212608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Punto inferior del intervalo edad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126085008"/>
        <c:crosses val="autoZero"/>
        <c:crossBetween val="between"/>
      </c:valAx>
      <c:spPr>
        <a:gradFill rotWithShape="0">
          <a:gsLst>
            <a:gs pos="0">
              <a:srgbClr val="D6B19C"/>
            </a:gs>
            <a:gs pos="30000">
              <a:srgbClr val="D49E6C"/>
            </a:gs>
            <a:gs pos="70000">
              <a:srgbClr val="A65528"/>
            </a:gs>
            <a:gs pos="100000">
              <a:srgbClr val="663012"/>
            </a:gs>
          </a:gsLst>
          <a:lin ang="5400000"/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 alignWithMargins="0"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Mortalidad por enfermedades cardiocerebrovasculares en menores de 60 años. Pereira 1998-2013</a:t>
            </a:r>
          </a:p>
        </c:rich>
      </c:tx>
      <c:layout>
        <c:manualLayout>
          <c:xMode val="edge"/>
          <c:yMode val="edge"/>
          <c:x val="0.11834330301735538"/>
          <c:y val="3.01721606833044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93482129844653"/>
          <c:y val="0.22538860103626943"/>
          <c:w val="0.79085051450430888"/>
          <c:h val="0.40673575129533679"/>
        </c:manualLayout>
      </c:layout>
      <c:lineChart>
        <c:grouping val="standard"/>
        <c:varyColors val="0"/>
        <c:ser>
          <c:idx val="0"/>
          <c:order val="0"/>
          <c:tx>
            <c:v>Enf. hipertensivas</c:v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'Mortal&lt;60'!$E$3:$Y$3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'Mortal&lt;60'!$E$5:$Y$5</c:f>
              <c:numCache>
                <c:formatCode>0.0</c:formatCode>
                <c:ptCount val="21"/>
                <c:pt idx="0">
                  <c:v>3.4494917748785014</c:v>
                </c:pt>
                <c:pt idx="1">
                  <c:v>3.4238107013105585</c:v>
                </c:pt>
                <c:pt idx="2">
                  <c:v>3.3972904721101327</c:v>
                </c:pt>
                <c:pt idx="3">
                  <c:v>2.992477659283975</c:v>
                </c:pt>
                <c:pt idx="4">
                  <c:v>1.1111687272673398</c:v>
                </c:pt>
                <c:pt idx="5">
                  <c:v>3.298370604921169</c:v>
                </c:pt>
                <c:pt idx="6">
                  <c:v>2.1748507508672219</c:v>
                </c:pt>
                <c:pt idx="7">
                  <c:v>2.509410288582183</c:v>
                </c:pt>
                <c:pt idx="8">
                  <c:v>1.417962034066538</c:v>
                </c:pt>
                <c:pt idx="9">
                  <c:v>1.0519266035744466</c:v>
                </c:pt>
                <c:pt idx="10">
                  <c:v>1.4025688047659288</c:v>
                </c:pt>
                <c:pt idx="11">
                  <c:v>1.3751138766179074</c:v>
                </c:pt>
                <c:pt idx="12">
                  <c:v>3.0687397708674302</c:v>
                </c:pt>
                <c:pt idx="13">
                  <c:v>1.3540869730062761</c:v>
                </c:pt>
                <c:pt idx="14">
                  <c:v>1.1000000000000001</c:v>
                </c:pt>
                <c:pt idx="15">
                  <c:v>1.3396609987842578</c:v>
                </c:pt>
                <c:pt idx="16">
                  <c:v>2.001981962142521</c:v>
                </c:pt>
                <c:pt idx="17">
                  <c:v>2.3059539731586955</c:v>
                </c:pt>
                <c:pt idx="18">
                  <c:v>2.9881470168332283</c:v>
                </c:pt>
                <c:pt idx="19">
                  <c:v>0.66310578858198144</c:v>
                </c:pt>
                <c:pt idx="20">
                  <c:v>2.3188636243175913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65-40EB-AE92-0661EA05DA98}"/>
            </c:ext>
          </c:extLst>
        </c:ser>
        <c:ser>
          <c:idx val="1"/>
          <c:order val="1"/>
          <c:tx>
            <c:v>Enf. Isquémica corazón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20884"/>
              </a:solidFill>
              <a:ln>
                <a:solidFill>
                  <a:srgbClr val="F20884"/>
                </a:solidFill>
                <a:prstDash val="solid"/>
              </a:ln>
            </c:spPr>
          </c:marker>
          <c:cat>
            <c:numRef>
              <c:f>'Mortal&lt;60'!$E$3:$Y$3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'Mortal&lt;60'!$E$7:$Y$7</c:f>
              <c:numCache>
                <c:formatCode>0.0</c:formatCode>
                <c:ptCount val="21"/>
                <c:pt idx="0">
                  <c:v>24.146442424149509</c:v>
                </c:pt>
                <c:pt idx="1">
                  <c:v>29.292602666768115</c:v>
                </c:pt>
                <c:pt idx="2">
                  <c:v>24.535986743017624</c:v>
                </c:pt>
                <c:pt idx="3">
                  <c:v>26.18417951873478</c:v>
                </c:pt>
                <c:pt idx="4">
                  <c:v>26.668049454416153</c:v>
                </c:pt>
                <c:pt idx="5">
                  <c:v>21.256166120603091</c:v>
                </c:pt>
                <c:pt idx="6">
                  <c:v>22.110982633816757</c:v>
                </c:pt>
                <c:pt idx="7">
                  <c:v>24.735615701738663</c:v>
                </c:pt>
                <c:pt idx="8">
                  <c:v>21.26943051099807</c:v>
                </c:pt>
                <c:pt idx="9">
                  <c:v>24.895596284595236</c:v>
                </c:pt>
                <c:pt idx="10">
                  <c:v>20.68788987029745</c:v>
                </c:pt>
                <c:pt idx="11">
                  <c:v>20.626708149268609</c:v>
                </c:pt>
                <c:pt idx="12">
                  <c:v>30.346426623022367</c:v>
                </c:pt>
                <c:pt idx="13">
                  <c:v>17.181467858382629</c:v>
                </c:pt>
                <c:pt idx="14">
                  <c:v>20.528145433497222</c:v>
                </c:pt>
                <c:pt idx="15">
                  <c:v>16.745762484803222</c:v>
                </c:pt>
                <c:pt idx="16">
                  <c:v>16.349519357497257</c:v>
                </c:pt>
                <c:pt idx="17">
                  <c:v>15.482833819779813</c:v>
                </c:pt>
                <c:pt idx="18">
                  <c:v>21.913078123443672</c:v>
                </c:pt>
                <c:pt idx="19">
                  <c:v>16.246091820258545</c:v>
                </c:pt>
                <c:pt idx="20">
                  <c:v>17.557110298404623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65-40EB-AE92-0661EA05DA98}"/>
            </c:ext>
          </c:extLst>
        </c:ser>
        <c:ser>
          <c:idx val="2"/>
          <c:order val="2"/>
          <c:tx>
            <c:v>Infarto agudo miocardio</c:v>
          </c:tx>
          <c:spPr>
            <a:ln w="12700">
              <a:solidFill>
                <a:srgbClr val="FCF305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CF305"/>
              </a:solidFill>
              <a:ln>
                <a:solidFill>
                  <a:srgbClr val="FCF305"/>
                </a:solidFill>
                <a:prstDash val="solid"/>
              </a:ln>
            </c:spPr>
          </c:marker>
          <c:cat>
            <c:numRef>
              <c:f>'Mortal&lt;60'!$E$3:$Y$3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'Mortal&lt;60'!$E$9:$Y$9</c:f>
              <c:numCache>
                <c:formatCode>0.0</c:formatCode>
                <c:ptCount val="21"/>
                <c:pt idx="0">
                  <c:v>21.080227513146397</c:v>
                </c:pt>
                <c:pt idx="1">
                  <c:v>28.531755844254654</c:v>
                </c:pt>
                <c:pt idx="2">
                  <c:v>23.026079866524231</c:v>
                </c:pt>
                <c:pt idx="3">
                  <c:v>25.436060103913785</c:v>
                </c:pt>
                <c:pt idx="4">
                  <c:v>24.445711999881478</c:v>
                </c:pt>
                <c:pt idx="5">
                  <c:v>19.423738006757993</c:v>
                </c:pt>
                <c:pt idx="6">
                  <c:v>21.023557258383146</c:v>
                </c:pt>
                <c:pt idx="7">
                  <c:v>21.509231044990141</c:v>
                </c:pt>
                <c:pt idx="8">
                  <c:v>19.851468476931529</c:v>
                </c:pt>
                <c:pt idx="9">
                  <c:v>22.791743077446345</c:v>
                </c:pt>
                <c:pt idx="10">
                  <c:v>18.233394461957072</c:v>
                </c:pt>
                <c:pt idx="11">
                  <c:v>22.001822025886518</c:v>
                </c:pt>
                <c:pt idx="12">
                  <c:v>18.071467539552646</c:v>
                </c:pt>
                <c:pt idx="13">
                  <c:v>15.428256852425218</c:v>
                </c:pt>
                <c:pt idx="14">
                  <c:v>17.499402664620582</c:v>
                </c:pt>
                <c:pt idx="15">
                  <c:v>15.0711862363229</c:v>
                </c:pt>
                <c:pt idx="16">
                  <c:v>15.682192036783082</c:v>
                </c:pt>
                <c:pt idx="17">
                  <c:v>14.165145835117702</c:v>
                </c:pt>
                <c:pt idx="18">
                  <c:v>17.264849430591987</c:v>
                </c:pt>
                <c:pt idx="19">
                  <c:v>14.919880243094582</c:v>
                </c:pt>
                <c:pt idx="20">
                  <c:v>12.256850585678697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65-40EB-AE92-0661EA05DA98}"/>
            </c:ext>
          </c:extLst>
        </c:ser>
        <c:ser>
          <c:idx val="3"/>
          <c:order val="3"/>
          <c:tx>
            <c:v>Insuficiencia cardiaca</c:v>
          </c:tx>
          <c:spPr>
            <a:ln w="12700">
              <a:solidFill>
                <a:srgbClr val="00ABEA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ABEA"/>
                </a:solidFill>
                <a:prstDash val="solid"/>
              </a:ln>
            </c:spPr>
          </c:marker>
          <c:cat>
            <c:numRef>
              <c:f>'Mortal&lt;60'!$E$3:$Y$3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'Mortal&lt;60'!$E$11:$Y$11</c:f>
              <c:numCache>
                <c:formatCode>0.0</c:formatCode>
                <c:ptCount val="21"/>
                <c:pt idx="0">
                  <c:v>3.8327686387538904</c:v>
                </c:pt>
                <c:pt idx="1">
                  <c:v>5.7063511688509312</c:v>
                </c:pt>
                <c:pt idx="2">
                  <c:v>2.6423370338634364</c:v>
                </c:pt>
                <c:pt idx="3">
                  <c:v>2.992477659283975</c:v>
                </c:pt>
                <c:pt idx="4">
                  <c:v>2.5927270302904595</c:v>
                </c:pt>
                <c:pt idx="5">
                  <c:v>2.9318849821521504</c:v>
                </c:pt>
                <c:pt idx="6">
                  <c:v>2.5373258760117587</c:v>
                </c:pt>
                <c:pt idx="7">
                  <c:v>3.2263846567485213</c:v>
                </c:pt>
                <c:pt idx="8">
                  <c:v>1.0634715255499034</c:v>
                </c:pt>
                <c:pt idx="9">
                  <c:v>1.7532110059574109</c:v>
                </c:pt>
                <c:pt idx="10">
                  <c:v>2.1038532071488931</c:v>
                </c:pt>
                <c:pt idx="11">
                  <c:v>3.0940062223902913</c:v>
                </c:pt>
                <c:pt idx="12">
                  <c:v>2.7277686852154939</c:v>
                </c:pt>
                <c:pt idx="13">
                  <c:v>1.0519266035744466</c:v>
                </c:pt>
                <c:pt idx="14">
                  <c:v>0.67305394863925316</c:v>
                </c:pt>
                <c:pt idx="15">
                  <c:v>1.6745762484803222</c:v>
                </c:pt>
                <c:pt idx="16">
                  <c:v>1.6683183017854344</c:v>
                </c:pt>
                <c:pt idx="17">
                  <c:v>0</c:v>
                </c:pt>
                <c:pt idx="18">
                  <c:v>0.332016335203692</c:v>
                </c:pt>
                <c:pt idx="19">
                  <c:v>1.9893173657459442</c:v>
                </c:pt>
                <c:pt idx="20">
                  <c:v>1.6563311602268511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65-40EB-AE92-0661EA05DA98}"/>
            </c:ext>
          </c:extLst>
        </c:ser>
        <c:ser>
          <c:idx val="4"/>
          <c:order val="4"/>
          <c:tx>
            <c:v>Enf. cerebrovascular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4600A5"/>
                </a:solidFill>
                <a:prstDash val="solid"/>
              </a:ln>
            </c:spPr>
          </c:marker>
          <c:cat>
            <c:numRef>
              <c:f>'Mortal&lt;60'!$E$3:$Y$3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'Mortal&lt;60'!$E$13:$Y$13</c:f>
              <c:numCache>
                <c:formatCode>0.0</c:formatCode>
                <c:ptCount val="21"/>
                <c:pt idx="0">
                  <c:v>14.947797691140172</c:v>
                </c:pt>
                <c:pt idx="1">
                  <c:v>13.314819393985507</c:v>
                </c:pt>
                <c:pt idx="2">
                  <c:v>17.363929079674012</c:v>
                </c:pt>
                <c:pt idx="3">
                  <c:v>15.710507711240869</c:v>
                </c:pt>
                <c:pt idx="4">
                  <c:v>7.7781810908713789</c:v>
                </c:pt>
                <c:pt idx="5">
                  <c:v>12.094025551377619</c:v>
                </c:pt>
                <c:pt idx="6">
                  <c:v>10.149303504047035</c:v>
                </c:pt>
                <c:pt idx="7">
                  <c:v>8.6036924179960561</c:v>
                </c:pt>
                <c:pt idx="8">
                  <c:v>12.407167798082208</c:v>
                </c:pt>
                <c:pt idx="9">
                  <c:v>11.220550438127431</c:v>
                </c:pt>
                <c:pt idx="10">
                  <c:v>12.97376144408484</c:v>
                </c:pt>
                <c:pt idx="11">
                  <c:v>10.657132543788782</c:v>
                </c:pt>
                <c:pt idx="12">
                  <c:v>12.274959083469721</c:v>
                </c:pt>
                <c:pt idx="13">
                  <c:v>8.4154128285955725</c:v>
                </c:pt>
                <c:pt idx="14">
                  <c:v>6.394012512072905</c:v>
                </c:pt>
                <c:pt idx="15">
                  <c:v>6.6983049939212886</c:v>
                </c:pt>
                <c:pt idx="16">
                  <c:v>7.3406005278559103</c:v>
                </c:pt>
                <c:pt idx="17">
                  <c:v>8.5649719003037283</c:v>
                </c:pt>
                <c:pt idx="18">
                  <c:v>8.6324247152959934</c:v>
                </c:pt>
                <c:pt idx="19">
                  <c:v>9.2834810401477394</c:v>
                </c:pt>
                <c:pt idx="20">
                  <c:v>10.600519425451848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465-40EB-AE92-0661EA05DA98}"/>
            </c:ext>
          </c:extLst>
        </c:ser>
        <c:ser>
          <c:idx val="5"/>
          <c:order val="5"/>
          <c:tx>
            <c:v>Total</c:v>
          </c:tx>
          <c:spPr>
            <a:ln w="12700">
              <a:solidFill>
                <a:srgbClr val="9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00000"/>
              </a:solidFill>
              <a:ln>
                <a:solidFill>
                  <a:srgbClr val="900000"/>
                </a:solidFill>
                <a:prstDash val="solid"/>
              </a:ln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trendline>
            <c:spPr>
              <a:ln w="127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trendline>
            <c:spPr>
              <a:ln w="12700">
                <a:solidFill>
                  <a:srgbClr val="DD2D32"/>
                </a:solidFill>
                <a:prstDash val="solid"/>
              </a:ln>
            </c:spPr>
            <c:trendlineType val="linear"/>
            <c:dispRSqr val="0"/>
            <c:dispEq val="0"/>
          </c:trendline>
          <c:trendline>
            <c:spPr>
              <a:ln w="127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'Mortal&lt;60'!$E$3:$Y$3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'Mortal&lt;60'!$E$15:$Y$15</c:f>
              <c:numCache>
                <c:formatCode>0.0</c:formatCode>
                <c:ptCount val="21"/>
                <c:pt idx="0">
                  <c:v>46.376500528922072</c:v>
                </c:pt>
                <c:pt idx="1">
                  <c:v>51.737583930915108</c:v>
                </c:pt>
                <c:pt idx="2">
                  <c:v>47.939543328665202</c:v>
                </c:pt>
                <c:pt idx="3">
                  <c:v>47.8796425485436</c:v>
                </c:pt>
                <c:pt idx="4">
                  <c:v>38.150126302845329</c:v>
                </c:pt>
                <c:pt idx="5">
                  <c:v>39.580447259054026</c:v>
                </c:pt>
                <c:pt idx="6">
                  <c:v>36.972462764742765</c:v>
                </c:pt>
                <c:pt idx="7">
                  <c:v>39.07510306506542</c:v>
                </c:pt>
                <c:pt idx="8">
                  <c:v>36.15803186869671</c:v>
                </c:pt>
                <c:pt idx="9">
                  <c:v>38.921284332254523</c:v>
                </c:pt>
                <c:pt idx="10">
                  <c:v>37.168073326297112</c:v>
                </c:pt>
                <c:pt idx="11">
                  <c:v>35.752960792065593</c:v>
                </c:pt>
                <c:pt idx="12">
                  <c:v>48.41789416257501</c:v>
                </c:pt>
                <c:pt idx="13">
                  <c:v>28.051376095318574</c:v>
                </c:pt>
                <c:pt idx="14">
                  <c:v>28.604792817168263</c:v>
                </c:pt>
                <c:pt idx="15">
                  <c:v>26.458304725989088</c:v>
                </c:pt>
                <c:pt idx="16">
                  <c:v>27.360420149281119</c:v>
                </c:pt>
                <c:pt idx="17">
                  <c:v>26.353759693242239</c:v>
                </c:pt>
                <c:pt idx="18">
                  <c:v>33.865666190776587</c:v>
                </c:pt>
                <c:pt idx="19">
                  <c:v>28.18199601473421</c:v>
                </c:pt>
                <c:pt idx="20">
                  <c:v>32.132824508400915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465-40EB-AE92-0661EA05D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087504"/>
        <c:axId val="1"/>
      </c:lineChart>
      <c:catAx>
        <c:axId val="2126087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Tasa x 100.000 &lt;60 años</a:t>
                </a:r>
              </a:p>
            </c:rich>
          </c:tx>
          <c:layout>
            <c:manualLayout>
              <c:xMode val="edge"/>
              <c:yMode val="edge"/>
              <c:x val="9.8824289405684745E-2"/>
              <c:y val="0.2456893100226878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260875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orientation="landscape" horizontalDpi="120" verticalDpi="144" copies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Mortalidad por enfermedades cardiocerebrovasculares en mayores de 60 años. </a:t>
            </a:r>
          </a:p>
          <a:p>
            <a:pPr>
              <a:defRPr sz="1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Pereira 1998-2018</a:t>
            </a:r>
          </a:p>
          <a:p>
            <a:pPr>
              <a:defRPr sz="1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0037939388876125"/>
          <c:y val="2.00366770114647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696719022633761"/>
          <c:y val="0.16326553854081993"/>
          <c:w val="0.72511960209259307"/>
          <c:h val="0.40524839030667809"/>
        </c:manualLayout>
      </c:layout>
      <c:lineChart>
        <c:grouping val="standard"/>
        <c:varyColors val="0"/>
        <c:ser>
          <c:idx val="0"/>
          <c:order val="0"/>
          <c:tx>
            <c:v>Enf. hipertensivas</c:v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'Mortal&gt;=60 '!$E$3:$Y$3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'Mortal&gt;=60 '!$E$5:$Y$5</c:f>
              <c:numCache>
                <c:formatCode>0.0</c:formatCode>
                <c:ptCount val="21"/>
                <c:pt idx="0">
                  <c:v>14.375083189138826</c:v>
                </c:pt>
                <c:pt idx="1">
                  <c:v>12.431690450907771</c:v>
                </c:pt>
                <c:pt idx="2">
                  <c:v>11.581067472306144</c:v>
                </c:pt>
                <c:pt idx="3">
                  <c:v>10.273218697258029</c:v>
                </c:pt>
                <c:pt idx="4">
                  <c:v>10.446095771705325</c:v>
                </c:pt>
                <c:pt idx="5">
                  <c:v>14.053356678800167</c:v>
                </c:pt>
                <c:pt idx="6">
                  <c:v>8.9439438320327351</c:v>
                </c:pt>
                <c:pt idx="7">
                  <c:v>11.508979175262208</c:v>
                </c:pt>
                <c:pt idx="8">
                  <c:v>6.3311174422285532</c:v>
                </c:pt>
                <c:pt idx="9">
                  <c:v>8.8042588042588044</c:v>
                </c:pt>
                <c:pt idx="10">
                  <c:v>9.3157853008800444</c:v>
                </c:pt>
                <c:pt idx="11">
                  <c:v>9.9590148236105254</c:v>
                </c:pt>
                <c:pt idx="12">
                  <c:v>10.711383615276649</c:v>
                </c:pt>
                <c:pt idx="13">
                  <c:v>118.75511875511874</c:v>
                </c:pt>
                <c:pt idx="14">
                  <c:v>85.783893216209734</c:v>
                </c:pt>
                <c:pt idx="15">
                  <c:v>84.226519793232143</c:v>
                </c:pt>
                <c:pt idx="16">
                  <c:v>103.26311441553077</c:v>
                </c:pt>
                <c:pt idx="17">
                  <c:v>73.356359079377697</c:v>
                </c:pt>
                <c:pt idx="18">
                  <c:v>82.36505368436535</c:v>
                </c:pt>
                <c:pt idx="19">
                  <c:v>11.063865823991652</c:v>
                </c:pt>
                <c:pt idx="20">
                  <c:v>100.14890560965647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AF-47BB-BADC-7AFA1BC98090}"/>
            </c:ext>
          </c:extLst>
        </c:ser>
        <c:ser>
          <c:idx val="1"/>
          <c:order val="1"/>
          <c:tx>
            <c:v>Enf. Isquémica corazón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20884"/>
              </a:solidFill>
              <a:ln>
                <a:solidFill>
                  <a:srgbClr val="F20884"/>
                </a:solidFill>
                <a:prstDash val="solid"/>
              </a:ln>
            </c:spPr>
          </c:marker>
          <c:cat>
            <c:numRef>
              <c:f>'Mortal&gt;=60 '!$E$3:$Y$3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'Mortal&gt;=60 '!$E$7:$Y$7</c:f>
              <c:numCache>
                <c:formatCode>0.0</c:formatCode>
                <c:ptCount val="21"/>
                <c:pt idx="0">
                  <c:v>66.28510581658459</c:v>
                </c:pt>
                <c:pt idx="1">
                  <c:v>71.4822200927197</c:v>
                </c:pt>
                <c:pt idx="2">
                  <c:v>64.954682779456192</c:v>
                </c:pt>
                <c:pt idx="3">
                  <c:v>69.221925983905294</c:v>
                </c:pt>
                <c:pt idx="4">
                  <c:v>74.547138007169821</c:v>
                </c:pt>
                <c:pt idx="5">
                  <c:v>67.502188637515559</c:v>
                </c:pt>
                <c:pt idx="6">
                  <c:v>66.632381548643878</c:v>
                </c:pt>
                <c:pt idx="7">
                  <c:v>72.311133308722944</c:v>
                </c:pt>
                <c:pt idx="8">
                  <c:v>59.723541205022691</c:v>
                </c:pt>
                <c:pt idx="9">
                  <c:v>74.119574119574125</c:v>
                </c:pt>
                <c:pt idx="10">
                  <c:v>68.580036470308414</c:v>
                </c:pt>
                <c:pt idx="11">
                  <c:v>69.330064733596359</c:v>
                </c:pt>
                <c:pt idx="12">
                  <c:v>73.871611139838961</c:v>
                </c:pt>
                <c:pt idx="13">
                  <c:v>726.86322686322694</c:v>
                </c:pt>
                <c:pt idx="14">
                  <c:v>651.95758844319391</c:v>
                </c:pt>
                <c:pt idx="15">
                  <c:v>629.22164786708731</c:v>
                </c:pt>
                <c:pt idx="16">
                  <c:v>560.79814444126714</c:v>
                </c:pt>
                <c:pt idx="17">
                  <c:v>687.71586636916584</c:v>
                </c:pt>
                <c:pt idx="18">
                  <c:v>678.04088836593621</c:v>
                </c:pt>
                <c:pt idx="19">
                  <c:v>65.42705839125928</c:v>
                </c:pt>
                <c:pt idx="20">
                  <c:v>627.24840881837463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AF-47BB-BADC-7AFA1BC98090}"/>
            </c:ext>
          </c:extLst>
        </c:ser>
        <c:ser>
          <c:idx val="2"/>
          <c:order val="2"/>
          <c:tx>
            <c:v>Infarto agudo miocardio</c:v>
          </c:tx>
          <c:spPr>
            <a:ln w="12700">
              <a:solidFill>
                <a:srgbClr val="FCF305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CF305"/>
              </a:solidFill>
              <a:ln>
                <a:solidFill>
                  <a:srgbClr val="FCF305"/>
                </a:solidFill>
                <a:prstDash val="solid"/>
              </a:ln>
            </c:spPr>
          </c:marker>
          <c:cat>
            <c:numRef>
              <c:f>'Mortal&gt;=60 '!$E$3:$Y$3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'Mortal&gt;=60 '!$E$9:$Y$9</c:f>
              <c:numCache>
                <c:formatCode>0.0</c:formatCode>
                <c:ptCount val="21"/>
                <c:pt idx="0">
                  <c:v>55.370690802608806</c:v>
                </c:pt>
                <c:pt idx="1">
                  <c:v>63.712413560902334</c:v>
                </c:pt>
                <c:pt idx="2">
                  <c:v>60.422960725075527</c:v>
                </c:pt>
                <c:pt idx="3">
                  <c:v>60.905510848029742</c:v>
                </c:pt>
                <c:pt idx="4">
                  <c:v>65.762921108235801</c:v>
                </c:pt>
                <c:pt idx="5">
                  <c:v>61.281850435423671</c:v>
                </c:pt>
                <c:pt idx="6">
                  <c:v>57.464839120810325</c:v>
                </c:pt>
                <c:pt idx="7">
                  <c:v>62.322207986797252</c:v>
                </c:pt>
                <c:pt idx="8">
                  <c:v>53.603461010868422</c:v>
                </c:pt>
                <c:pt idx="9">
                  <c:v>64.905814905814907</c:v>
                </c:pt>
                <c:pt idx="10">
                  <c:v>59.264251169428363</c:v>
                </c:pt>
                <c:pt idx="11">
                  <c:v>74.692611177078945</c:v>
                </c:pt>
                <c:pt idx="12">
                  <c:v>69.439314471448625</c:v>
                </c:pt>
                <c:pt idx="13">
                  <c:v>624.48812448812441</c:v>
                </c:pt>
                <c:pt idx="14">
                  <c:v>571.3207288199568</c:v>
                </c:pt>
                <c:pt idx="15">
                  <c:v>551.60112962626545</c:v>
                </c:pt>
                <c:pt idx="16">
                  <c:v>554.44349124646521</c:v>
                </c:pt>
                <c:pt idx="17">
                  <c:v>602.13344744322524</c:v>
                </c:pt>
                <c:pt idx="18">
                  <c:v>570.67215767024561</c:v>
                </c:pt>
                <c:pt idx="19">
                  <c:v>55.046147247760935</c:v>
                </c:pt>
                <c:pt idx="20">
                  <c:v>541.59473954695795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AF-47BB-BADC-7AFA1BC98090}"/>
            </c:ext>
          </c:extLst>
        </c:ser>
        <c:ser>
          <c:idx val="3"/>
          <c:order val="3"/>
          <c:tx>
            <c:v>Insuficiencia cardiaca</c:v>
          </c:tx>
          <c:spPr>
            <a:ln w="12700">
              <a:solidFill>
                <a:srgbClr val="00ABEA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ABEA"/>
                </a:solidFill>
                <a:prstDash val="solid"/>
              </a:ln>
            </c:spPr>
          </c:marker>
          <c:cat>
            <c:numRef>
              <c:f>'Mortal&gt;=60 '!$E$3:$Y$3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'Mortal&gt;=60 '!$E$11:$Y$11</c:f>
              <c:numCache>
                <c:formatCode>0.0</c:formatCode>
                <c:ptCount val="21"/>
                <c:pt idx="0">
                  <c:v>15.972314654598696</c:v>
                </c:pt>
                <c:pt idx="1">
                  <c:v>17.352567921058764</c:v>
                </c:pt>
                <c:pt idx="2">
                  <c:v>15.105740181268882</c:v>
                </c:pt>
                <c:pt idx="3">
                  <c:v>16.632830271751093</c:v>
                </c:pt>
                <c:pt idx="4">
                  <c:v>13.769853517247927</c:v>
                </c:pt>
                <c:pt idx="5">
                  <c:v>11.288761922314889</c:v>
                </c:pt>
                <c:pt idx="6">
                  <c:v>12.297922769045011</c:v>
                </c:pt>
                <c:pt idx="7">
                  <c:v>8.6860220190658186</c:v>
                </c:pt>
                <c:pt idx="8">
                  <c:v>6.3311174422285532</c:v>
                </c:pt>
                <c:pt idx="9">
                  <c:v>5.3235053235053238</c:v>
                </c:pt>
                <c:pt idx="10">
                  <c:v>4.9552049472766191</c:v>
                </c:pt>
                <c:pt idx="11">
                  <c:v>8.8098977285785427</c:v>
                </c:pt>
                <c:pt idx="12">
                  <c:v>9.9726675038782595</c:v>
                </c:pt>
                <c:pt idx="13">
                  <c:v>51.187551187551186</c:v>
                </c:pt>
                <c:pt idx="14">
                  <c:v>48.03898020107745</c:v>
                </c:pt>
                <c:pt idx="15">
                  <c:v>42.939010090667374</c:v>
                </c:pt>
                <c:pt idx="16">
                  <c:v>41.305245766212309</c:v>
                </c:pt>
                <c:pt idx="17">
                  <c:v>42.791209462970322</c:v>
                </c:pt>
                <c:pt idx="18">
                  <c:v>36.770113251948814</c:v>
                </c:pt>
                <c:pt idx="19">
                  <c:v>4.2343190190585327</c:v>
                </c:pt>
                <c:pt idx="20">
                  <c:v>50.074452804828233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AF-47BB-BADC-7AFA1BC98090}"/>
            </c:ext>
          </c:extLst>
        </c:ser>
        <c:ser>
          <c:idx val="4"/>
          <c:order val="4"/>
          <c:tx>
            <c:v>Enf. cerebrovascular</c:v>
          </c:tx>
          <c:spPr>
            <a:ln w="12700">
              <a:solidFill>
                <a:srgbClr val="4600A5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4600A5"/>
                </a:solidFill>
                <a:prstDash val="solid"/>
              </a:ln>
            </c:spPr>
          </c:marker>
          <c:cat>
            <c:numRef>
              <c:f>'Mortal&gt;=60 '!$E$3:$Y$3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'Mortal&gt;=60 '!$E$13:$Y$13</c:f>
              <c:numCache>
                <c:formatCode>0.0</c:formatCode>
                <c:ptCount val="21"/>
                <c:pt idx="0">
                  <c:v>30.879808332224144</c:v>
                </c:pt>
                <c:pt idx="1">
                  <c:v>35.223122944238689</c:v>
                </c:pt>
                <c:pt idx="2">
                  <c:v>32.729103726082577</c:v>
                </c:pt>
                <c:pt idx="3">
                  <c:v>25.683046743145074</c:v>
                </c:pt>
                <c:pt idx="4">
                  <c:v>31.575698582654734</c:v>
                </c:pt>
                <c:pt idx="5">
                  <c:v>28.337096253974103</c:v>
                </c:pt>
                <c:pt idx="6">
                  <c:v>23.701451154886747</c:v>
                </c:pt>
                <c:pt idx="7">
                  <c:v>24.320861653384291</c:v>
                </c:pt>
                <c:pt idx="8">
                  <c:v>26.801730505434211</c:v>
                </c:pt>
                <c:pt idx="9">
                  <c:v>29.27927927927928</c:v>
                </c:pt>
                <c:pt idx="10">
                  <c:v>31.11868706889717</c:v>
                </c:pt>
                <c:pt idx="11">
                  <c:v>29.877044470831578</c:v>
                </c:pt>
                <c:pt idx="12">
                  <c:v>25.855063898943637</c:v>
                </c:pt>
                <c:pt idx="13">
                  <c:v>282.55528255528253</c:v>
                </c:pt>
                <c:pt idx="14">
                  <c:v>228.18515595511786</c:v>
                </c:pt>
                <c:pt idx="15">
                  <c:v>188.2710442436954</c:v>
                </c:pt>
                <c:pt idx="16">
                  <c:v>208.11489212976204</c:v>
                </c:pt>
                <c:pt idx="17">
                  <c:v>224.65384968059419</c:v>
                </c:pt>
                <c:pt idx="18">
                  <c:v>251.50757464332992</c:v>
                </c:pt>
                <c:pt idx="19">
                  <c:v>21.035004159194003</c:v>
                </c:pt>
                <c:pt idx="20">
                  <c:v>255.64325905622835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1AF-47BB-BADC-7AFA1BC98090}"/>
            </c:ext>
          </c:extLst>
        </c:ser>
        <c:ser>
          <c:idx val="5"/>
          <c:order val="5"/>
          <c:tx>
            <c:v>Total</c:v>
          </c:tx>
          <c:spPr>
            <a:ln w="12700">
              <a:solidFill>
                <a:srgbClr val="9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00000"/>
              </a:solidFill>
              <a:ln>
                <a:solidFill>
                  <a:srgbClr val="900000"/>
                </a:solidFill>
                <a:prstDash val="solid"/>
              </a:ln>
            </c:spPr>
          </c:marker>
          <c:cat>
            <c:numRef>
              <c:f>'Mortal&gt;=60 '!$E$3:$Y$3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'Mortal&gt;=60 '!$E$15:$Y$15</c:f>
              <c:numCache>
                <c:formatCode>0.0</c:formatCode>
                <c:ptCount val="21"/>
                <c:pt idx="0">
                  <c:v>127.51231199254624</c:v>
                </c:pt>
                <c:pt idx="1">
                  <c:v>136.48960140892493</c:v>
                </c:pt>
                <c:pt idx="2">
                  <c:v>124.37059415911381</c:v>
                </c:pt>
                <c:pt idx="3">
                  <c:v>121.81102169605948</c:v>
                </c:pt>
                <c:pt idx="4">
                  <c:v>130.3387858787778</c:v>
                </c:pt>
                <c:pt idx="5">
                  <c:v>121.1814034926047</c:v>
                </c:pt>
                <c:pt idx="6">
                  <c:v>111.57569930460836</c:v>
                </c:pt>
                <c:pt idx="7">
                  <c:v>116.82699615643526</c:v>
                </c:pt>
                <c:pt idx="8">
                  <c:v>99.187506594913998</c:v>
                </c:pt>
                <c:pt idx="9">
                  <c:v>117.52661752661753</c:v>
                </c:pt>
                <c:pt idx="10">
                  <c:v>113.96971378736225</c:v>
                </c:pt>
                <c:pt idx="11">
                  <c:v>117.976021756617</c:v>
                </c:pt>
                <c:pt idx="12">
                  <c:v>120.4107261579375</c:v>
                </c:pt>
                <c:pt idx="13">
                  <c:v>1179.3611793611794</c:v>
                </c:pt>
                <c:pt idx="14">
                  <c:v>1013.9656178155989</c:v>
                </c:pt>
                <c:pt idx="15">
                  <c:v>944.65822199468209</c:v>
                </c:pt>
                <c:pt idx="16">
                  <c:v>913.48139675277218</c:v>
                </c:pt>
                <c:pt idx="17">
                  <c:v>1028.5172845921079</c:v>
                </c:pt>
                <c:pt idx="18">
                  <c:v>1048.6836299455802</c:v>
                </c:pt>
                <c:pt idx="19">
                  <c:v>101.76024739350348</c:v>
                </c:pt>
                <c:pt idx="20">
                  <c:v>1033.1150262890876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1AF-47BB-BADC-7AFA1BC98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486496"/>
        <c:axId val="1"/>
      </c:lineChart>
      <c:catAx>
        <c:axId val="3948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Tasa x 10.000 &gt;59</a:t>
                </a:r>
              </a:p>
            </c:rich>
          </c:tx>
          <c:layout>
            <c:manualLayout>
              <c:xMode val="edge"/>
              <c:yMode val="edge"/>
              <c:x val="0.10176141941143299"/>
              <c:y val="0.2130180307266152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94864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Porcentaje de egresos hospitalarios por ECCV según edad. Pereira, 2002-2010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63393450160936"/>
          <c:y val="0.18897686232996619"/>
          <c:w val="0.72944800052550529"/>
          <c:h val="0.72966066288514719"/>
        </c:manualLayout>
      </c:layout>
      <c:lineChart>
        <c:grouping val="standard"/>
        <c:varyColors val="0"/>
        <c:ser>
          <c:idx val="0"/>
          <c:order val="0"/>
          <c:tx>
            <c:v>&lt;60 años</c:v>
          </c:tx>
          <c:spPr>
            <a:ln w="38100">
              <a:solidFill>
                <a:srgbClr val="DD2D32"/>
              </a:solidFill>
              <a:prstDash val="solid"/>
            </a:ln>
          </c:spPr>
          <c:marker>
            <c:spPr>
              <a:solidFill>
                <a:srgbClr val="953735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'Egreso&lt;60'!$C$19:$K$19</c:f>
              <c:numCache>
                <c:formatCode>General</c:formatCode>
                <c:ptCount val="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</c:numCache>
            </c:numRef>
          </c:cat>
          <c:val>
            <c:numRef>
              <c:f>'Egreso&lt;60'!$C$20:$K$20</c:f>
              <c:numCache>
                <c:formatCode>0.0</c:formatCode>
                <c:ptCount val="9"/>
                <c:pt idx="0">
                  <c:v>4.5599888780759077</c:v>
                </c:pt>
                <c:pt idx="1">
                  <c:v>5.6894021867752169</c:v>
                </c:pt>
                <c:pt idx="2">
                  <c:v>2.9009910516693926</c:v>
                </c:pt>
                <c:pt idx="3">
                  <c:v>3.348680070219602</c:v>
                </c:pt>
                <c:pt idx="4">
                  <c:v>2.467138523761375</c:v>
                </c:pt>
                <c:pt idx="5">
                  <c:v>3.2662898936170213</c:v>
                </c:pt>
                <c:pt idx="7">
                  <c:v>35.344215755855217</c:v>
                </c:pt>
                <c:pt idx="8">
                  <c:v>29.411764705882355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D5-4B8D-B744-3354F6B9F2B8}"/>
            </c:ext>
          </c:extLst>
        </c:ser>
        <c:ser>
          <c:idx val="1"/>
          <c:order val="1"/>
          <c:tx>
            <c:v>&gt;=60 años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pPr>
              <a:solidFill>
                <a:srgbClr val="E46C0A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'Egreso&lt;60'!$C$19:$K$19</c:f>
              <c:numCache>
                <c:formatCode>General</c:formatCode>
                <c:ptCount val="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</c:numCache>
            </c:numRef>
          </c:cat>
          <c:val>
            <c:numRef>
              <c:f>'Egreso&lt;60'!$C$21:$K$21</c:f>
              <c:numCache>
                <c:formatCode>0.0</c:formatCode>
                <c:ptCount val="9"/>
                <c:pt idx="0">
                  <c:v>22.974695066448206</c:v>
                </c:pt>
                <c:pt idx="1">
                  <c:v>20.295166402535656</c:v>
                </c:pt>
                <c:pt idx="2">
                  <c:v>18.377693282636248</c:v>
                </c:pt>
                <c:pt idx="3">
                  <c:v>21.256711075760588</c:v>
                </c:pt>
                <c:pt idx="4">
                  <c:v>14.294662991731396</c:v>
                </c:pt>
                <c:pt idx="5">
                  <c:v>21.693040405592257</c:v>
                </c:pt>
                <c:pt idx="7">
                  <c:v>64.655784244144783</c:v>
                </c:pt>
                <c:pt idx="8">
                  <c:v>70.588235294117652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D5-4B8D-B744-3354F6B9F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086256"/>
        <c:axId val="1"/>
      </c:lineChart>
      <c:catAx>
        <c:axId val="212608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126086256"/>
        <c:crosses val="autoZero"/>
        <c:crossBetween val="between"/>
      </c:valAx>
      <c:spPr>
        <a:gradFill rotWithShape="0">
          <a:gsLst>
            <a:gs pos="0">
              <a:srgbClr val="8488C4"/>
            </a:gs>
            <a:gs pos="53000">
              <a:srgbClr val="D4DEFF"/>
            </a:gs>
            <a:gs pos="83000">
              <a:srgbClr val="D4DEFF"/>
            </a:gs>
            <a:gs pos="100000">
              <a:srgbClr val="96AB94"/>
            </a:gs>
          </a:gsLst>
          <a:lin ang="5400000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4933630191296772"/>
          <c:y val="0.92129049167189503"/>
          <c:w val="0.28636580972264736"/>
          <c:h val="5.77447031817142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 alignWithMargins="0"/>
    <c:pageMargins b="1" l="0.75" r="0.75" t="1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18</xdr:row>
      <xdr:rowOff>95250</xdr:rowOff>
    </xdr:from>
    <xdr:to>
      <xdr:col>11</xdr:col>
      <xdr:colOff>219075</xdr:colOff>
      <xdr:row>45</xdr:row>
      <xdr:rowOff>133350</xdr:rowOff>
    </xdr:to>
    <xdr:graphicFrame macro="">
      <xdr:nvGraphicFramePr>
        <xdr:cNvPr id="1423" name="Chart 4">
          <a:extLst>
            <a:ext uri="{FF2B5EF4-FFF2-40B4-BE49-F238E27FC236}">
              <a16:creationId xmlns:a16="http://schemas.microsoft.com/office/drawing/2014/main" id="{0879D90E-AAA1-48A7-8A55-69A156265A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28575</xdr:colOff>
      <xdr:row>18</xdr:row>
      <xdr:rowOff>133350</xdr:rowOff>
    </xdr:from>
    <xdr:to>
      <xdr:col>24</xdr:col>
      <xdr:colOff>85725</xdr:colOff>
      <xdr:row>45</xdr:row>
      <xdr:rowOff>123825</xdr:rowOff>
    </xdr:to>
    <xdr:graphicFrame macro="">
      <xdr:nvGraphicFramePr>
        <xdr:cNvPr id="1424" name="Chart 34">
          <a:extLst>
            <a:ext uri="{FF2B5EF4-FFF2-40B4-BE49-F238E27FC236}">
              <a16:creationId xmlns:a16="http://schemas.microsoft.com/office/drawing/2014/main" id="{91ED6C50-A45D-4F09-A786-1614B2042C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13</xdr:row>
      <xdr:rowOff>28575</xdr:rowOff>
    </xdr:from>
    <xdr:to>
      <xdr:col>6</xdr:col>
      <xdr:colOff>266700</xdr:colOff>
      <xdr:row>34</xdr:row>
      <xdr:rowOff>28575</xdr:rowOff>
    </xdr:to>
    <xdr:graphicFrame macro="">
      <xdr:nvGraphicFramePr>
        <xdr:cNvPr id="183750" name="1 Gráfico">
          <a:extLst>
            <a:ext uri="{FF2B5EF4-FFF2-40B4-BE49-F238E27FC236}">
              <a16:creationId xmlns:a16="http://schemas.microsoft.com/office/drawing/2014/main" id="{4A3CAD00-5F5A-45A6-806D-20BC61BFCD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514350</xdr:colOff>
      <xdr:row>13</xdr:row>
      <xdr:rowOff>28575</xdr:rowOff>
    </xdr:from>
    <xdr:to>
      <xdr:col>13</xdr:col>
      <xdr:colOff>57150</xdr:colOff>
      <xdr:row>34</xdr:row>
      <xdr:rowOff>0</xdr:rowOff>
    </xdr:to>
    <xdr:graphicFrame macro="">
      <xdr:nvGraphicFramePr>
        <xdr:cNvPr id="183751" name="1 Gráfico">
          <a:extLst>
            <a:ext uri="{FF2B5EF4-FFF2-40B4-BE49-F238E27FC236}">
              <a16:creationId xmlns:a16="http://schemas.microsoft.com/office/drawing/2014/main" id="{96845988-5A06-4D22-A3C2-EC7AD11C8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295275</xdr:colOff>
      <xdr:row>12</xdr:row>
      <xdr:rowOff>161925</xdr:rowOff>
    </xdr:from>
    <xdr:to>
      <xdr:col>19</xdr:col>
      <xdr:colOff>742950</xdr:colOff>
      <xdr:row>33</xdr:row>
      <xdr:rowOff>133350</xdr:rowOff>
    </xdr:to>
    <xdr:graphicFrame macro="">
      <xdr:nvGraphicFramePr>
        <xdr:cNvPr id="183752" name="1 Gráfico">
          <a:extLst>
            <a:ext uri="{FF2B5EF4-FFF2-40B4-BE49-F238E27FC236}">
              <a16:creationId xmlns:a16="http://schemas.microsoft.com/office/drawing/2014/main" id="{B8B987EE-CB5C-410D-A58B-4190C52E6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400050</xdr:colOff>
      <xdr:row>16</xdr:row>
      <xdr:rowOff>323850</xdr:rowOff>
    </xdr:from>
    <xdr:to>
      <xdr:col>25</xdr:col>
      <xdr:colOff>514350</xdr:colOff>
      <xdr:row>38</xdr:row>
      <xdr:rowOff>133350</xdr:rowOff>
    </xdr:to>
    <xdr:graphicFrame macro="">
      <xdr:nvGraphicFramePr>
        <xdr:cNvPr id="5336" name="Chart 1">
          <a:extLst>
            <a:ext uri="{FF2B5EF4-FFF2-40B4-BE49-F238E27FC236}">
              <a16:creationId xmlns:a16="http://schemas.microsoft.com/office/drawing/2014/main" id="{5A1F45B5-1A40-4440-978B-638BE7CCEE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17</xdr:row>
      <xdr:rowOff>114300</xdr:rowOff>
    </xdr:from>
    <xdr:to>
      <xdr:col>23</xdr:col>
      <xdr:colOff>0</xdr:colOff>
      <xdr:row>40</xdr:row>
      <xdr:rowOff>133350</xdr:rowOff>
    </xdr:to>
    <xdr:graphicFrame macro="">
      <xdr:nvGraphicFramePr>
        <xdr:cNvPr id="4311" name="Chart 2">
          <a:extLst>
            <a:ext uri="{FF2B5EF4-FFF2-40B4-BE49-F238E27FC236}">
              <a16:creationId xmlns:a16="http://schemas.microsoft.com/office/drawing/2014/main" id="{3BD82077-CE77-4024-8FCB-6B88D87954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28</xdr:row>
      <xdr:rowOff>28575</xdr:rowOff>
    </xdr:from>
    <xdr:to>
      <xdr:col>11</xdr:col>
      <xdr:colOff>38100</xdr:colOff>
      <xdr:row>50</xdr:row>
      <xdr:rowOff>95250</xdr:rowOff>
    </xdr:to>
    <xdr:graphicFrame macro="">
      <xdr:nvGraphicFramePr>
        <xdr:cNvPr id="260256" name="1 Gráfico">
          <a:extLst>
            <a:ext uri="{FF2B5EF4-FFF2-40B4-BE49-F238E27FC236}">
              <a16:creationId xmlns:a16="http://schemas.microsoft.com/office/drawing/2014/main" id="{E3F5C2A5-5D5F-4479-AF7F-02C8EC4F41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50"/>
  <sheetViews>
    <sheetView topLeftCell="O1" zoomScale="80" zoomScaleNormal="80" workbookViewId="0">
      <selection activeCell="AA4" sqref="AA4"/>
    </sheetView>
  </sheetViews>
  <sheetFormatPr baseColWidth="10" defaultColWidth="8.83203125" defaultRowHeight="13" x14ac:dyDescent="0.15"/>
  <cols>
    <col min="1" max="1" width="28.6640625" customWidth="1"/>
    <col min="2" max="2" width="12.5" customWidth="1"/>
    <col min="3" max="3" width="15.1640625" style="10" customWidth="1"/>
    <col min="4" max="4" width="10.6640625" customWidth="1"/>
    <col min="5" max="5" width="10.1640625" bestFit="1" customWidth="1"/>
    <col min="6" max="6" width="9.6640625" bestFit="1" customWidth="1"/>
    <col min="7" max="9" width="10.1640625" bestFit="1" customWidth="1"/>
    <col min="10" max="10" width="9.6640625" bestFit="1" customWidth="1"/>
    <col min="11" max="11" width="10.5" bestFit="1" customWidth="1"/>
    <col min="12" max="12" width="8.33203125" bestFit="1" customWidth="1"/>
    <col min="13" max="13" width="10.1640625" customWidth="1"/>
    <col min="14" max="14" width="9.6640625" customWidth="1"/>
    <col min="15" max="15" width="10.5" bestFit="1" customWidth="1"/>
    <col min="16" max="16" width="9.33203125" customWidth="1"/>
    <col min="17" max="19" width="8.5" bestFit="1" customWidth="1"/>
    <col min="20" max="20" width="11.5" customWidth="1"/>
    <col min="21" max="21" width="9.5" bestFit="1" customWidth="1"/>
    <col min="22" max="22" width="13" customWidth="1"/>
    <col min="23" max="23" width="10.6640625" customWidth="1"/>
    <col min="24" max="37" width="8.6640625" customWidth="1"/>
    <col min="38" max="256" width="11.5" customWidth="1"/>
  </cols>
  <sheetData>
    <row r="2" spans="1:27" x14ac:dyDescent="0.15">
      <c r="A2" s="8" t="s">
        <v>0</v>
      </c>
    </row>
    <row r="3" spans="1:27" x14ac:dyDescent="0.15">
      <c r="A3" s="1" t="s">
        <v>1</v>
      </c>
      <c r="B3" s="2" t="s">
        <v>2</v>
      </c>
      <c r="C3" s="14" t="s">
        <v>3</v>
      </c>
      <c r="D3" s="1" t="s">
        <v>4</v>
      </c>
      <c r="E3" s="2">
        <v>1998</v>
      </c>
      <c r="F3" s="2">
        <v>1999</v>
      </c>
      <c r="G3" s="2">
        <v>2000</v>
      </c>
      <c r="H3" s="2">
        <v>2001</v>
      </c>
      <c r="I3" s="2">
        <v>2002</v>
      </c>
      <c r="J3" s="2">
        <v>2003</v>
      </c>
      <c r="K3" s="2">
        <v>2004</v>
      </c>
      <c r="L3" s="2">
        <v>2005</v>
      </c>
      <c r="M3" s="2">
        <v>2006</v>
      </c>
      <c r="N3" s="2">
        <v>2007</v>
      </c>
      <c r="O3" s="2">
        <v>2008</v>
      </c>
      <c r="P3" s="2">
        <v>2009</v>
      </c>
      <c r="Q3" s="2">
        <v>2010</v>
      </c>
      <c r="R3" s="2">
        <v>2011</v>
      </c>
      <c r="S3" s="2">
        <v>2012</v>
      </c>
      <c r="T3" s="2">
        <v>2013</v>
      </c>
      <c r="U3" s="2">
        <v>2014</v>
      </c>
      <c r="V3" s="2">
        <v>2015</v>
      </c>
      <c r="W3" s="2">
        <v>2016</v>
      </c>
      <c r="X3" s="2">
        <v>2017</v>
      </c>
      <c r="Y3" s="2">
        <v>2018</v>
      </c>
      <c r="Z3" s="2">
        <v>2019</v>
      </c>
      <c r="AA3" s="2">
        <v>2020</v>
      </c>
    </row>
    <row r="4" spans="1:27" x14ac:dyDescent="0.15">
      <c r="A4" s="4" t="s">
        <v>5</v>
      </c>
      <c r="B4" s="25" t="s">
        <v>6</v>
      </c>
      <c r="C4" s="16" t="s">
        <v>7</v>
      </c>
      <c r="D4" s="11" t="s">
        <v>8</v>
      </c>
      <c r="E4" s="3">
        <v>63</v>
      </c>
      <c r="F4" s="3">
        <v>57</v>
      </c>
      <c r="G4" s="3">
        <v>55</v>
      </c>
      <c r="H4" s="3">
        <v>50</v>
      </c>
      <c r="I4" s="3">
        <v>47</v>
      </c>
      <c r="J4" s="3">
        <v>70</v>
      </c>
      <c r="K4" s="3">
        <v>46</v>
      </c>
      <c r="L4" s="3">
        <v>50</v>
      </c>
      <c r="M4" s="3">
        <v>34</v>
      </c>
      <c r="N4" s="3">
        <v>46</v>
      </c>
      <c r="O4" s="25">
        <v>51</v>
      </c>
      <c r="P4" s="25">
        <v>56</v>
      </c>
      <c r="Q4" s="25">
        <v>67</v>
      </c>
      <c r="R4" s="25">
        <v>62</v>
      </c>
      <c r="S4" s="25">
        <v>53</v>
      </c>
      <c r="T4" s="25">
        <f>+'Mortal&lt;60'!T4+'Mortal&gt;=60 '!T4</f>
        <v>55</v>
      </c>
      <c r="U4" s="25">
        <f>+'Mortal&lt;60'!U4+'Mortal&gt;=60 '!U4</f>
        <v>71</v>
      </c>
      <c r="V4" s="25">
        <f>+'Mortal&lt;60'!V4+'Mortal&gt;=60 '!V4</f>
        <v>55</v>
      </c>
      <c r="W4" s="25">
        <f>+'Mortal&lt;60'!W4+'Mortal&gt;=60 '!W4</f>
        <v>65</v>
      </c>
      <c r="X4" s="25">
        <f>+'Mortal&lt;60'!X4+'Mortal&gt;=60 '!X4</f>
        <v>83</v>
      </c>
      <c r="Y4" s="25">
        <f>+'Mortal&lt;60'!Y4+'Mortal&gt;=60 '!Y4</f>
        <v>83</v>
      </c>
      <c r="Z4" s="25">
        <f>+'Mortal&lt;60'!Z4+'Mortal&gt;=60 '!Z4</f>
        <v>85</v>
      </c>
      <c r="AA4" s="25">
        <f>+'Mortal&lt;60'!AA4+'Mortal&gt;=60 '!AA4</f>
        <v>51</v>
      </c>
    </row>
    <row r="5" spans="1:27" x14ac:dyDescent="0.15">
      <c r="A5" s="4"/>
      <c r="B5" s="25"/>
      <c r="C5" s="16"/>
      <c r="D5" s="12" t="s">
        <v>9</v>
      </c>
      <c r="E5" s="5">
        <v>14.200287161362596</v>
      </c>
      <c r="F5" s="5">
        <v>12.47767153514763</v>
      </c>
      <c r="G5" s="5">
        <v>11.769413647812065</v>
      </c>
      <c r="H5" s="5">
        <v>10.460229162700497</v>
      </c>
      <c r="I5" s="5">
        <v>9.6146174916485787</v>
      </c>
      <c r="J5" s="5">
        <f>+J4/$J$16*100000</f>
        <v>15.997659770913513</v>
      </c>
      <c r="K5" s="5">
        <f>+K4/$K$16*100000</f>
        <v>10.442986966698223</v>
      </c>
      <c r="L5" s="5">
        <f>+L4/$L$16*100000</f>
        <v>11.275431736281183</v>
      </c>
      <c r="M5" s="5">
        <f>+M4/$M$16*100000</f>
        <v>7.6183647404154256</v>
      </c>
      <c r="N5" s="5">
        <f>+N4/$N$16*100000</f>
        <v>10.243118183316188</v>
      </c>
      <c r="O5" s="60">
        <f>+O4/$N$16*100000</f>
        <v>11.356500594546207</v>
      </c>
      <c r="P5" s="60">
        <f>+P4/$N$16*100000</f>
        <v>12.469883005776229</v>
      </c>
      <c r="Q5" s="60">
        <f>+Q4/$N$16*100000</f>
        <v>14.919324310482272</v>
      </c>
      <c r="R5" s="60">
        <f>+R4/$N$16*100000</f>
        <v>13.805941899252254</v>
      </c>
      <c r="S5" s="60">
        <f>+S4/$S$16*100000</f>
        <v>11.466674166881216</v>
      </c>
      <c r="T5" s="60">
        <f>+T4/$T$16*100000</f>
        <v>11.835108958316747</v>
      </c>
      <c r="U5" s="60">
        <f>+U4/$U$16*100000</f>
        <v>15.197405738626028</v>
      </c>
      <c r="V5" s="60">
        <f>+V4/$V$16*100000</f>
        <v>11.711796121053125</v>
      </c>
      <c r="W5" s="60">
        <f>+W4/$W$16*100000</f>
        <v>13.771186440677965</v>
      </c>
      <c r="X5" s="60">
        <f>+X4/$X$16*100000</f>
        <v>17.498181664857118</v>
      </c>
      <c r="Y5" s="60">
        <f>+Y4/$Y$16*100000</f>
        <v>17.413707735043094</v>
      </c>
      <c r="Z5" s="60">
        <f>+Z4/$Z$16*100000</f>
        <v>17.749304644888618</v>
      </c>
      <c r="AA5" s="60">
        <f>+AA4/$AA$16*100000</f>
        <v>10.601147418308805</v>
      </c>
    </row>
    <row r="6" spans="1:27" s="10" customFormat="1" x14ac:dyDescent="0.15">
      <c r="A6" s="11" t="s">
        <v>10</v>
      </c>
      <c r="B6" s="13" t="s">
        <v>11</v>
      </c>
      <c r="C6" s="15" t="s">
        <v>12</v>
      </c>
      <c r="D6" s="11" t="s">
        <v>8</v>
      </c>
      <c r="E6" s="13">
        <v>312</v>
      </c>
      <c r="F6" s="13">
        <v>353</v>
      </c>
      <c r="G6" s="13">
        <v>323</v>
      </c>
      <c r="H6" s="13">
        <v>353</v>
      </c>
      <c r="I6" s="13">
        <v>386</v>
      </c>
      <c r="J6" s="13">
        <v>351</v>
      </c>
      <c r="K6" s="13">
        <v>359</v>
      </c>
      <c r="L6" s="13">
        <v>399</v>
      </c>
      <c r="M6" s="13">
        <v>343</v>
      </c>
      <c r="N6" s="13">
        <v>433</v>
      </c>
      <c r="O6" s="13">
        <v>405</v>
      </c>
      <c r="P6" s="13">
        <v>422</v>
      </c>
      <c r="Q6" s="13">
        <v>489</v>
      </c>
      <c r="R6" s="13">
        <v>404</v>
      </c>
      <c r="S6" s="13">
        <v>441</v>
      </c>
      <c r="T6" s="13">
        <f>+'Mortal&lt;60'!T6+'Mortal&gt;=60 '!T6</f>
        <v>431</v>
      </c>
      <c r="U6" s="13">
        <f>+'Mortal&lt;60'!U6+'Mortal&gt;=60 '!U6</f>
        <v>402</v>
      </c>
      <c r="V6" s="13">
        <f>+'Mortal&lt;60'!V6+'Mortal&gt;=60 '!V6</f>
        <v>497</v>
      </c>
      <c r="W6" s="13">
        <f>+'Mortal&lt;60'!W6+'Mortal&gt;=60 '!W6</f>
        <v>527</v>
      </c>
      <c r="X6" s="13">
        <f>+'Mortal&lt;60'!X6+'Mortal&gt;=60 '!X6</f>
        <v>528</v>
      </c>
      <c r="Y6" s="13">
        <f>+'Mortal&lt;60'!Y6+'Mortal&gt;=60 '!Y6</f>
        <v>529</v>
      </c>
      <c r="Z6" s="13">
        <f>+'Mortal&lt;60'!Z6+'Mortal&gt;=60 '!Z6</f>
        <v>0</v>
      </c>
      <c r="AA6" s="13">
        <f>+'Mortal&lt;60'!AA6+'Mortal&gt;=60 '!AA6</f>
        <v>416</v>
      </c>
    </row>
    <row r="7" spans="1:27" s="10" customFormat="1" x14ac:dyDescent="0.15">
      <c r="A7" s="11"/>
      <c r="B7" s="31"/>
      <c r="C7" s="14"/>
      <c r="D7" s="12" t="s">
        <v>9</v>
      </c>
      <c r="E7" s="21">
        <f>E6/E16*100000</f>
        <v>73.33032490974729</v>
      </c>
      <c r="F7" s="21">
        <f>F6/F16*100000</f>
        <v>82.550506644965012</v>
      </c>
      <c r="G7" s="21">
        <f>G6/G16*100000</f>
        <v>75.166098460607614</v>
      </c>
      <c r="H7" s="21">
        <f>H6/H16*100000</f>
        <v>81.688380811329921</v>
      </c>
      <c r="I7" s="21">
        <f>I6/I16*100000</f>
        <v>88.790743679985269</v>
      </c>
      <c r="J7" s="5">
        <f>+J6/$J$16*100000</f>
        <v>80.216836851294886</v>
      </c>
      <c r="K7" s="5">
        <f>+K6/$K$16*100000</f>
        <v>81.500702631405687</v>
      </c>
      <c r="L7" s="5">
        <f>+L6/$L$16*100000</f>
        <v>89.977945255523835</v>
      </c>
      <c r="M7" s="5">
        <f>+M6/$M$16*100000</f>
        <v>76.855856057720317</v>
      </c>
      <c r="N7" s="5">
        <f>+N6/$N$16*100000</f>
        <v>96.418916812519768</v>
      </c>
      <c r="O7" s="60">
        <f>+O6/$N$16*100000</f>
        <v>90.183975309631649</v>
      </c>
      <c r="P7" s="60">
        <f>+P6/$N$16*100000</f>
        <v>93.969475507813726</v>
      </c>
      <c r="Q7" s="60">
        <f>+Q6/$N$16*100000</f>
        <v>108.88879981829599</v>
      </c>
      <c r="R7" s="60">
        <f>+R6/$N$16*100000</f>
        <v>89.961298827385647</v>
      </c>
      <c r="S7" s="60">
        <f>+S6/$S$16*100000</f>
        <v>95.411383162162579</v>
      </c>
      <c r="T7" s="60">
        <f>+T6/$T$16*100000</f>
        <v>92.744217473354865</v>
      </c>
      <c r="U7" s="60">
        <f>+U6/$U$16*100000</f>
        <v>86.047283196164258</v>
      </c>
      <c r="V7" s="60">
        <f>+V6/$V$16*100000</f>
        <v>105.83204858478913</v>
      </c>
      <c r="W7" s="60">
        <f>+W6/$W$16*100000</f>
        <v>111.65254237288134</v>
      </c>
      <c r="X7" s="60">
        <f>+X6/$X$16*100000</f>
        <v>111.31373396439226</v>
      </c>
      <c r="Y7" s="60">
        <f>+Y6/$Y$16*100000</f>
        <v>110.98616134744333</v>
      </c>
      <c r="Z7" s="60">
        <f>+Z6/$Z$16*100000</f>
        <v>0</v>
      </c>
      <c r="AA7" s="60">
        <f t="shared" ref="AA7:AA13" si="0">+AA6/$AA$16*100000</f>
        <v>86.472104431695342</v>
      </c>
    </row>
    <row r="8" spans="1:27" s="10" customFormat="1" x14ac:dyDescent="0.15">
      <c r="A8" s="4" t="s">
        <v>13</v>
      </c>
      <c r="B8" s="25" t="s">
        <v>14</v>
      </c>
      <c r="C8" s="16" t="s">
        <v>15</v>
      </c>
      <c r="D8" s="11" t="s">
        <v>8</v>
      </c>
      <c r="E8" s="3">
        <v>263</v>
      </c>
      <c r="F8" s="3">
        <v>321</v>
      </c>
      <c r="G8" s="3">
        <v>301</v>
      </c>
      <c r="H8" s="3">
        <v>317</v>
      </c>
      <c r="I8" s="3">
        <v>343</v>
      </c>
      <c r="J8" s="3">
        <v>318</v>
      </c>
      <c r="K8" s="3">
        <v>315</v>
      </c>
      <c r="L8" s="3">
        <v>347</v>
      </c>
      <c r="M8" s="3">
        <v>309</v>
      </c>
      <c r="N8" s="3">
        <v>382</v>
      </c>
      <c r="O8" s="25">
        <v>351</v>
      </c>
      <c r="P8" s="25">
        <v>454</v>
      </c>
      <c r="Q8" s="25">
        <v>429</v>
      </c>
      <c r="R8" s="25">
        <v>349</v>
      </c>
      <c r="S8" s="25">
        <v>385</v>
      </c>
      <c r="T8" s="25">
        <f>+'Mortal&lt;60'!T8+'Mortal&gt;=60 '!T8</f>
        <v>379</v>
      </c>
      <c r="U8" s="25">
        <f>+'Mortal&lt;60'!U8+'Mortal&gt;=60 '!U8</f>
        <v>396</v>
      </c>
      <c r="V8" s="25">
        <f>+'Mortal&lt;60'!V8+'Mortal&gt;=60 '!V8</f>
        <v>437</v>
      </c>
      <c r="W8" s="25">
        <f>+'Mortal&lt;60'!W8+'Mortal&gt;=60 '!W8</f>
        <v>440</v>
      </c>
      <c r="X8" s="25">
        <f>+'Mortal&lt;60'!X8+'Mortal&gt;=60 '!X8</f>
        <v>448</v>
      </c>
      <c r="Y8" s="25">
        <f>+'Mortal&lt;60'!Y8+'Mortal&gt;=60 '!Y8</f>
        <v>448</v>
      </c>
      <c r="Z8" s="25">
        <f>+'Mortal&lt;60'!Z8+'Mortal&gt;=60 '!Z8</f>
        <v>0</v>
      </c>
      <c r="AA8" s="25" t="e">
        <f>+'Mortal&lt;60'!AA8+'Mortal&gt;=60 '!AA8</f>
        <v>#VALUE!</v>
      </c>
    </row>
    <row r="9" spans="1:27" ht="13.5" customHeight="1" x14ac:dyDescent="0.15">
      <c r="B9" s="25"/>
      <c r="C9" s="16"/>
      <c r="D9" s="12" t="s">
        <v>9</v>
      </c>
      <c r="E9" s="5">
        <v>59.280563864100991</v>
      </c>
      <c r="F9" s="5">
        <v>70.268992329515612</v>
      </c>
      <c r="G9" s="5">
        <v>64.410791054389662</v>
      </c>
      <c r="H9" s="5">
        <v>66.317852891521142</v>
      </c>
      <c r="I9" s="5">
        <v>70.166251056073676</v>
      </c>
      <c r="J9" s="5">
        <f>+J8/$J$16*100000</f>
        <v>72.675082959292823</v>
      </c>
      <c r="K9" s="5">
        <f>+K8/$K$16*100000</f>
        <v>71.511758576303052</v>
      </c>
      <c r="L9" s="5">
        <f>+L8/$L$16*100000</f>
        <v>78.251496249791401</v>
      </c>
      <c r="M9" s="5">
        <f>+M8/$M$16*100000</f>
        <v>69.237491317304901</v>
      </c>
      <c r="N9" s="5">
        <f>+N8/$N$16*100000</f>
        <v>85.062416217973563</v>
      </c>
      <c r="O9" s="60">
        <f>+O8/$N$16*100000</f>
        <v>78.159445268347426</v>
      </c>
      <c r="P9" s="60">
        <f>+P8/$N$16*100000</f>
        <v>101.09512293968585</v>
      </c>
      <c r="Q9" s="60">
        <f>+Q8/$N$16*100000</f>
        <v>95.528210883535749</v>
      </c>
      <c r="R9" s="60">
        <f>+R8/$N$16*100000</f>
        <v>77.714092303855423</v>
      </c>
      <c r="S9" s="60">
        <f>+S8/$S$16*100000</f>
        <v>83.295651966967327</v>
      </c>
      <c r="T9" s="60">
        <f>+T8/$T$16*100000</f>
        <v>81.554659912764478</v>
      </c>
      <c r="U9" s="60">
        <f>+U8/$U$16*100000</f>
        <v>84.762995387266287</v>
      </c>
      <c r="V9" s="60">
        <f>+V8/$V$16*100000</f>
        <v>93.055543725458463</v>
      </c>
      <c r="W9" s="60">
        <f>+W8/$W$16*100000</f>
        <v>93.220338983050851</v>
      </c>
      <c r="X9" s="60">
        <f>+X8/$X$16*100000</f>
        <v>94.448016697060083</v>
      </c>
      <c r="Y9" s="60">
        <f>+Y8/$Y$16*100000</f>
        <v>93.992061027702476</v>
      </c>
      <c r="Z9" s="60">
        <f>+Z8/$Z$16*100000</f>
        <v>0</v>
      </c>
      <c r="AA9" s="60" t="e">
        <f t="shared" si="0"/>
        <v>#VALUE!</v>
      </c>
    </row>
    <row r="10" spans="1:27" x14ac:dyDescent="0.15">
      <c r="A10" s="4" t="s">
        <v>16</v>
      </c>
      <c r="B10" s="25" t="s">
        <v>17</v>
      </c>
      <c r="C10" s="16" t="s">
        <v>18</v>
      </c>
      <c r="D10" s="11" t="s">
        <v>8</v>
      </c>
      <c r="E10" s="19">
        <v>70</v>
      </c>
      <c r="F10" s="19">
        <v>82</v>
      </c>
      <c r="G10" s="19">
        <v>67</v>
      </c>
      <c r="H10" s="19">
        <v>76</v>
      </c>
      <c r="I10" s="19">
        <v>65</v>
      </c>
      <c r="J10" s="19">
        <v>61</v>
      </c>
      <c r="K10" s="19">
        <v>62</v>
      </c>
      <c r="L10" s="19">
        <v>50</v>
      </c>
      <c r="M10" s="19">
        <v>33</v>
      </c>
      <c r="N10" s="19">
        <v>31</v>
      </c>
      <c r="O10" s="32">
        <v>31</v>
      </c>
      <c r="P10" s="32">
        <v>55</v>
      </c>
      <c r="Q10" s="32">
        <v>62</v>
      </c>
      <c r="R10" s="32">
        <v>28</v>
      </c>
      <c r="S10" s="32">
        <v>30</v>
      </c>
      <c r="T10" s="32">
        <f>+'Mortal&lt;60'!T10+'Mortal&gt;=60 '!T10</f>
        <v>31</v>
      </c>
      <c r="U10" s="32">
        <f>+'Mortal&lt;60'!U10+'Mortal&gt;=60 '!U10</f>
        <v>31</v>
      </c>
      <c r="V10" s="32">
        <f>+'Mortal&lt;60'!V10+'Mortal&gt;=60 '!V10</f>
        <v>28</v>
      </c>
      <c r="W10" s="32">
        <f>+'Mortal&lt;60'!W10+'Mortal&gt;=60 '!W10</f>
        <v>26</v>
      </c>
      <c r="X10" s="32">
        <f>+'Mortal&lt;60'!X10+'Mortal&gt;=60 '!X10</f>
        <v>37</v>
      </c>
      <c r="Y10" s="32">
        <f>+'Mortal&lt;60'!Y10+'Mortal&gt;=60 '!Y10</f>
        <v>43</v>
      </c>
      <c r="Z10" s="32">
        <f>+'Mortal&lt;60'!Z10+'Mortal&gt;=60 '!Z10</f>
        <v>0</v>
      </c>
      <c r="AA10" s="32">
        <f>+'Mortal&lt;60'!AA10+'Mortal&gt;=60 '!AA10</f>
        <v>38</v>
      </c>
    </row>
    <row r="11" spans="1:27" x14ac:dyDescent="0.15">
      <c r="A11" s="4"/>
      <c r="B11" s="25"/>
      <c r="C11" s="16"/>
      <c r="D11" s="12" t="s">
        <v>9</v>
      </c>
      <c r="E11" s="5">
        <f>E10/E16*100000</f>
        <v>16.452316486161251</v>
      </c>
      <c r="F11" s="5">
        <f>F10/F16*100000</f>
        <v>19.176038370785072</v>
      </c>
      <c r="G11" s="5">
        <f>G10/G16*100000</f>
        <v>15.591729402045541</v>
      </c>
      <c r="H11" s="5">
        <f>H10/H16*100000</f>
        <v>17.587300118020043</v>
      </c>
      <c r="I11" s="5">
        <f>I10/I16*100000</f>
        <v>14.951809168909437</v>
      </c>
      <c r="J11" s="5">
        <f>+J10/$J$16*100000</f>
        <v>13.940817800367489</v>
      </c>
      <c r="K11" s="5">
        <f>+K10/$K$16*100000</f>
        <v>14.075330259462822</v>
      </c>
      <c r="L11" s="5">
        <f>+L10/$L$16*100000</f>
        <v>11.275431736281183</v>
      </c>
      <c r="M11" s="5">
        <f>+M10/$M$16*100000</f>
        <v>7.3942951892267361</v>
      </c>
      <c r="N11" s="5">
        <f>+N10/$N$16*100000</f>
        <v>6.9029709496261269</v>
      </c>
      <c r="O11" s="60">
        <f>+O10/$N$16*100000</f>
        <v>6.9029709496261269</v>
      </c>
      <c r="P11" s="60">
        <f>+P10/$N$16*100000</f>
        <v>12.247206523530222</v>
      </c>
      <c r="Q11" s="60">
        <f>+Q10/$N$16*100000</f>
        <v>13.805941899252254</v>
      </c>
      <c r="R11" s="60">
        <f>+R10/$N$16*100000</f>
        <v>6.2349415028881143</v>
      </c>
      <c r="S11" s="60">
        <f>+S10/$S$16*100000</f>
        <v>6.4905702831403103</v>
      </c>
      <c r="T11" s="60">
        <f>+T10/$T$16*100000</f>
        <v>6.6706977765058024</v>
      </c>
      <c r="U11" s="60">
        <f>+U10/$U$16*100000</f>
        <v>6.6354870126395333</v>
      </c>
      <c r="V11" s="60">
        <f>+V10/$V$16*100000</f>
        <v>5.962368934354318</v>
      </c>
      <c r="W11" s="60">
        <f>+W10/$W$16*100000</f>
        <v>5.508474576271186</v>
      </c>
      <c r="X11" s="60">
        <f>+X10/$X$16*100000</f>
        <v>7.8003942361411243</v>
      </c>
      <c r="Y11" s="60">
        <f>+Y10/$Y$16*100000</f>
        <v>9.0215594289982288</v>
      </c>
      <c r="Z11" s="60">
        <f>+Z10/$Z$16*100000</f>
        <v>0</v>
      </c>
      <c r="AA11" s="60">
        <f t="shared" si="0"/>
        <v>7.8988941548183247</v>
      </c>
    </row>
    <row r="12" spans="1:27" x14ac:dyDescent="0.15">
      <c r="A12" s="4" t="s">
        <v>19</v>
      </c>
      <c r="B12" s="25" t="s">
        <v>20</v>
      </c>
      <c r="C12" s="16" t="s">
        <v>21</v>
      </c>
      <c r="D12" s="11" t="s">
        <v>8</v>
      </c>
      <c r="E12" s="3">
        <v>155</v>
      </c>
      <c r="F12" s="3">
        <v>171</v>
      </c>
      <c r="G12" s="3">
        <v>176</v>
      </c>
      <c r="H12" s="3">
        <v>147</v>
      </c>
      <c r="I12" s="3">
        <v>154</v>
      </c>
      <c r="J12" s="3">
        <v>156</v>
      </c>
      <c r="K12" s="3">
        <f>82+52</f>
        <v>134</v>
      </c>
      <c r="L12" s="3">
        <v>137</v>
      </c>
      <c r="M12" s="3">
        <v>162</v>
      </c>
      <c r="N12" s="3">
        <v>175</v>
      </c>
      <c r="O12" s="25">
        <v>194</v>
      </c>
      <c r="P12" s="25">
        <f>31+156</f>
        <v>187</v>
      </c>
      <c r="Q12" s="25">
        <v>176</v>
      </c>
      <c r="R12" s="25">
        <v>162</v>
      </c>
      <c r="S12" s="25">
        <v>152</v>
      </c>
      <c r="T12" s="25">
        <f>+'Mortal&lt;60'!T12+'Mortal&gt;=60 '!T12</f>
        <v>134</v>
      </c>
      <c r="U12" s="25">
        <f>+'Mortal&lt;60'!U12+'Mortal&gt;=60 '!U12</f>
        <v>153</v>
      </c>
      <c r="V12" s="25">
        <f>+'Mortal&lt;60'!V12+'Mortal&gt;=60 '!V12</f>
        <v>173</v>
      </c>
      <c r="W12" s="25">
        <f>+'Mortal&lt;60'!W12+'Mortal&gt;=60 '!W12</f>
        <v>197</v>
      </c>
      <c r="X12" s="25">
        <f>+'Mortal&lt;60'!X12+'Mortal&gt;=60 '!X12</f>
        <v>182</v>
      </c>
      <c r="Y12" s="25">
        <f>+'Mortal&lt;60'!Y12+'Mortal&gt;=60 '!Y12</f>
        <v>226</v>
      </c>
      <c r="Z12" s="25">
        <f>+'Mortal&lt;60'!Z12+'Mortal&gt;=60 '!Z12</f>
        <v>0</v>
      </c>
      <c r="AA12" s="25">
        <f>+'Mortal&lt;60'!AA12+'Mortal&gt;=60 '!AA12</f>
        <v>171</v>
      </c>
    </row>
    <row r="13" spans="1:27" x14ac:dyDescent="0.15">
      <c r="A13" s="4"/>
      <c r="B13" s="25"/>
      <c r="C13" s="16"/>
      <c r="D13" s="12" t="s">
        <v>9</v>
      </c>
      <c r="E13" s="5">
        <v>34.937214444622256</v>
      </c>
      <c r="F13" s="5">
        <v>37.433014605442892</v>
      </c>
      <c r="G13" s="5">
        <v>37.662123672998611</v>
      </c>
      <c r="H13" s="5">
        <v>30.753073738339459</v>
      </c>
      <c r="I13" s="5">
        <v>31.503214759869817</v>
      </c>
      <c r="J13" s="5">
        <f>+J12/$J$16*100000</f>
        <v>35.651927489464398</v>
      </c>
      <c r="K13" s="5">
        <f>+K12/$K$16*100000</f>
        <v>30.420875076903521</v>
      </c>
      <c r="L13" s="5">
        <f>+L12/$L$16*100000</f>
        <v>30.894682957410438</v>
      </c>
      <c r="M13" s="5">
        <f>+M12/$M$16*100000</f>
        <v>36.299267292567613</v>
      </c>
      <c r="N13" s="5">
        <f>+N12/$N$16*100000</f>
        <v>38.968384393050712</v>
      </c>
      <c r="O13" s="60">
        <f>+O12/$N$16*100000</f>
        <v>43.199237555724793</v>
      </c>
      <c r="P13" s="60">
        <f>+P12/$N$16*100000</f>
        <v>41.640502180002763</v>
      </c>
      <c r="Q13" s="60">
        <f>+Q12/$N$16*100000</f>
        <v>39.191060875296721</v>
      </c>
      <c r="R13" s="60">
        <f>+R12/$N$16*100000</f>
        <v>36.073590123852661</v>
      </c>
      <c r="S13" s="60">
        <f>+S12/$S$16*100000</f>
        <v>32.885556101244241</v>
      </c>
      <c r="T13" s="60">
        <f>+T12/$T$16*100000</f>
        <v>28.834629098444438</v>
      </c>
      <c r="U13" s="60">
        <f>+U12/$U$16*100000</f>
        <v>32.749339126898342</v>
      </c>
      <c r="V13" s="60">
        <f>+V12/$V$16*100000</f>
        <v>36.838922344403464</v>
      </c>
      <c r="W13" s="60">
        <f>+W12/$W$16*100000</f>
        <v>41.737288135593218</v>
      </c>
      <c r="X13" s="60">
        <f>+X12/$X$16*100000</f>
        <v>38.369506783180661</v>
      </c>
      <c r="Y13" s="60">
        <f>+Y12/$Y$16*100000</f>
        <v>47.415637929153483</v>
      </c>
      <c r="Z13" s="60">
        <f>+Z12/$Z$16*100000</f>
        <v>0</v>
      </c>
      <c r="AA13" s="60">
        <f t="shared" si="0"/>
        <v>35.545023696682463</v>
      </c>
    </row>
    <row r="14" spans="1:27" x14ac:dyDescent="0.15">
      <c r="A14" s="4" t="s">
        <v>22</v>
      </c>
      <c r="B14" s="25" t="s">
        <v>23</v>
      </c>
      <c r="C14" s="16" t="s">
        <v>7</v>
      </c>
      <c r="D14" s="11" t="s">
        <v>8</v>
      </c>
      <c r="E14" s="19">
        <f t="shared" ref="E14:J14" si="1">SUM(E6,E12,E4,E10)</f>
        <v>600</v>
      </c>
      <c r="F14" s="19">
        <f t="shared" si="1"/>
        <v>663</v>
      </c>
      <c r="G14" s="19">
        <f t="shared" si="1"/>
        <v>621</v>
      </c>
      <c r="H14" s="19">
        <f t="shared" si="1"/>
        <v>626</v>
      </c>
      <c r="I14" s="19">
        <f t="shared" si="1"/>
        <v>652</v>
      </c>
      <c r="J14" s="19">
        <f t="shared" si="1"/>
        <v>638</v>
      </c>
      <c r="K14" s="19">
        <f t="shared" ref="K14:Q14" si="2">+K4+K6+K10+K12</f>
        <v>601</v>
      </c>
      <c r="L14" s="19">
        <f t="shared" si="2"/>
        <v>636</v>
      </c>
      <c r="M14" s="19">
        <f t="shared" si="2"/>
        <v>572</v>
      </c>
      <c r="N14" s="19">
        <f t="shared" si="2"/>
        <v>685</v>
      </c>
      <c r="O14" s="32">
        <f t="shared" si="2"/>
        <v>681</v>
      </c>
      <c r="P14" s="32">
        <f t="shared" si="2"/>
        <v>720</v>
      </c>
      <c r="Q14" s="32">
        <f t="shared" si="2"/>
        <v>794</v>
      </c>
      <c r="R14" s="32">
        <f t="shared" ref="R14:W14" si="3">+R4+R6+R10+R12</f>
        <v>656</v>
      </c>
      <c r="S14" s="32">
        <f t="shared" si="3"/>
        <v>676</v>
      </c>
      <c r="T14" s="32">
        <f t="shared" si="3"/>
        <v>651</v>
      </c>
      <c r="U14" s="32">
        <f t="shared" si="3"/>
        <v>657</v>
      </c>
      <c r="V14" s="32">
        <f t="shared" si="3"/>
        <v>753</v>
      </c>
      <c r="W14" s="32">
        <f t="shared" si="3"/>
        <v>815</v>
      </c>
      <c r="X14" s="32">
        <f>+X4+X6+X10+X12</f>
        <v>830</v>
      </c>
      <c r="Y14" s="32">
        <f>+Y4+Y6+Y10+Y12</f>
        <v>881</v>
      </c>
      <c r="Z14" s="32">
        <f>+Z4+Z6+Z10+Z12</f>
        <v>85</v>
      </c>
      <c r="AA14" s="32">
        <f>+AA4+AA6+AA10+AA12</f>
        <v>676</v>
      </c>
    </row>
    <row r="15" spans="1:27" ht="33" customHeight="1" x14ac:dyDescent="0.15">
      <c r="A15" s="4"/>
      <c r="B15" s="25" t="s">
        <v>24</v>
      </c>
      <c r="C15" s="39" t="s">
        <v>25</v>
      </c>
      <c r="D15" s="12" t="s">
        <v>9</v>
      </c>
      <c r="E15" s="5">
        <f>E14/E16*100000</f>
        <v>141.01985559566788</v>
      </c>
      <c r="F15" s="5">
        <f>F14/F16*100000</f>
        <v>155.0452858515915</v>
      </c>
      <c r="G15" s="5">
        <f>G14/G16*100000</f>
        <v>144.51438744284002</v>
      </c>
      <c r="H15" s="5">
        <f>H14/H16*100000</f>
        <v>144.86381413000717</v>
      </c>
      <c r="I15" s="5">
        <f>I14/I16*100000</f>
        <v>149.97814735583006</v>
      </c>
      <c r="J15" s="5">
        <f>+J14/$J$16*100000</f>
        <v>145.8072419120403</v>
      </c>
      <c r="K15" s="5">
        <f>+K14/$K$16*100000</f>
        <v>136.43989493447026</v>
      </c>
      <c r="L15" s="5">
        <f>+L14/$L$16*100000</f>
        <v>143.42349168549666</v>
      </c>
      <c r="M15" s="5">
        <f>+M14/$M$16*100000</f>
        <v>128.16778327993009</v>
      </c>
      <c r="N15" s="5">
        <f>+N14/$N$16*100000</f>
        <v>152.53339033851279</v>
      </c>
      <c r="O15" s="5">
        <f>+O14/$N$16*100000</f>
        <v>151.64268440952878</v>
      </c>
      <c r="P15" s="5">
        <f>+P14/$N$16*100000</f>
        <v>160.32706721712293</v>
      </c>
      <c r="Q15" s="5">
        <f>+Q14/$N$16*100000</f>
        <v>176.80512690332722</v>
      </c>
      <c r="R15" s="5">
        <f>+R14/$N$16*100000</f>
        <v>146.07577235337868</v>
      </c>
      <c r="S15" s="5">
        <f>+S14/$S$16*100000</f>
        <v>146.25418371342835</v>
      </c>
      <c r="T15" s="5">
        <f>+T14/$T$16*100000</f>
        <v>140.08465330662185</v>
      </c>
      <c r="U15" s="5">
        <f>+U14/$T$16*100000</f>
        <v>141.37575610207458</v>
      </c>
      <c r="AA15" s="60">
        <f>+AA14/$AA$16*100000</f>
        <v>140.51716970150494</v>
      </c>
    </row>
    <row r="16" spans="1:27" x14ac:dyDescent="0.15">
      <c r="A16" s="8" t="s">
        <v>26</v>
      </c>
      <c r="B16" s="26" t="s">
        <v>20</v>
      </c>
      <c r="C16" s="16"/>
      <c r="E16" s="61">
        <v>425472</v>
      </c>
      <c r="F16" s="61">
        <v>427617</v>
      </c>
      <c r="G16" s="61">
        <v>429715</v>
      </c>
      <c r="H16" s="61">
        <v>432130</v>
      </c>
      <c r="I16" s="61">
        <v>434730</v>
      </c>
      <c r="J16" s="61">
        <v>437564</v>
      </c>
      <c r="K16" s="61">
        <v>440487</v>
      </c>
      <c r="L16" s="61">
        <v>443442</v>
      </c>
      <c r="M16" s="61">
        <v>446290</v>
      </c>
      <c r="N16" s="61">
        <v>449082</v>
      </c>
      <c r="O16" s="61">
        <v>451791</v>
      </c>
      <c r="P16" s="61">
        <v>454464</v>
      </c>
      <c r="Q16" s="61">
        <v>457078</v>
      </c>
      <c r="R16" s="61">
        <v>459667</v>
      </c>
      <c r="S16" s="61">
        <v>462209</v>
      </c>
      <c r="T16" s="61">
        <v>464719</v>
      </c>
      <c r="U16" s="61">
        <v>467185</v>
      </c>
      <c r="V16" s="61">
        <v>469612</v>
      </c>
      <c r="W16" s="61">
        <v>472000</v>
      </c>
      <c r="X16" s="67">
        <v>474335</v>
      </c>
      <c r="Y16" s="116">
        <v>476636</v>
      </c>
      <c r="Z16" s="118">
        <v>478892</v>
      </c>
      <c r="AA16" s="116">
        <v>481080</v>
      </c>
    </row>
    <row r="17" spans="5:26" ht="39" x14ac:dyDescent="0.15">
      <c r="E17" s="7"/>
      <c r="F17" s="7"/>
      <c r="G17" s="7"/>
      <c r="H17" s="7"/>
      <c r="I17" s="7"/>
      <c r="J17" s="7"/>
      <c r="K17" s="7"/>
      <c r="L17" s="7"/>
      <c r="M17" s="7"/>
      <c r="N17" s="7"/>
      <c r="P17" s="17"/>
      <c r="Q17" s="7"/>
      <c r="R17" s="7"/>
      <c r="S17" t="s">
        <v>27</v>
      </c>
      <c r="T17" s="110" t="s">
        <v>28</v>
      </c>
      <c r="W17" s="109" t="s">
        <v>29</v>
      </c>
      <c r="X17" s="115" t="s">
        <v>30</v>
      </c>
      <c r="Z17" s="118"/>
    </row>
    <row r="18" spans="5:26" x14ac:dyDescent="0.15">
      <c r="L18" s="30"/>
      <c r="M18" s="30"/>
      <c r="N18" s="30"/>
      <c r="O18" s="18"/>
      <c r="P18" s="30"/>
      <c r="Q18" s="18"/>
      <c r="R18" s="9"/>
    </row>
    <row r="19" spans="5:26" x14ac:dyDescent="0.15">
      <c r="O19" s="19"/>
      <c r="P19" s="19"/>
      <c r="Q19" s="5"/>
      <c r="R19" s="5"/>
    </row>
    <row r="20" spans="5:26" x14ac:dyDescent="0.15">
      <c r="L20" s="20"/>
      <c r="M20" s="20"/>
      <c r="N20" s="20"/>
      <c r="O20" s="19"/>
      <c r="P20" s="33"/>
      <c r="Q20" s="19"/>
      <c r="R20" s="5"/>
    </row>
    <row r="21" spans="5:26" x14ac:dyDescent="0.15">
      <c r="O21" s="19"/>
      <c r="P21" s="33"/>
      <c r="Q21" s="19"/>
      <c r="R21" s="5"/>
    </row>
    <row r="22" spans="5:26" x14ac:dyDescent="0.15">
      <c r="O22" s="17"/>
      <c r="P22" s="20"/>
      <c r="Q22" s="7"/>
    </row>
    <row r="23" spans="5:26" x14ac:dyDescent="0.15">
      <c r="O23" s="17"/>
      <c r="Q23" s="7"/>
    </row>
    <row r="24" spans="5:26" x14ac:dyDescent="0.15">
      <c r="O24" s="7"/>
      <c r="Q24" s="7"/>
    </row>
    <row r="25" spans="5:26" x14ac:dyDescent="0.15">
      <c r="O25" s="7"/>
      <c r="Q25" s="7"/>
      <c r="R25" s="20"/>
    </row>
    <row r="26" spans="5:26" x14ac:dyDescent="0.15">
      <c r="O26" s="7"/>
      <c r="Q26" s="7"/>
    </row>
    <row r="27" spans="5:26" x14ac:dyDescent="0.15">
      <c r="O27" s="7"/>
      <c r="Q27" s="7"/>
      <c r="X27" s="10"/>
    </row>
    <row r="28" spans="5:26" x14ac:dyDescent="0.15">
      <c r="O28" s="7"/>
      <c r="Q28" s="7"/>
    </row>
    <row r="29" spans="5:26" x14ac:dyDescent="0.15">
      <c r="O29" s="17"/>
      <c r="Q29" s="7"/>
    </row>
    <row r="30" spans="5:26" x14ac:dyDescent="0.15">
      <c r="O30" s="7"/>
      <c r="Q30" s="7"/>
    </row>
    <row r="31" spans="5:26" x14ac:dyDescent="0.15">
      <c r="O31" s="20"/>
      <c r="Q31" s="7"/>
    </row>
    <row r="32" spans="5:26" x14ac:dyDescent="0.15">
      <c r="Q32" s="7"/>
    </row>
    <row r="33" spans="17:17" x14ac:dyDescent="0.15">
      <c r="Q33" s="7"/>
    </row>
    <row r="34" spans="17:17" x14ac:dyDescent="0.15">
      <c r="Q34" s="7"/>
    </row>
    <row r="35" spans="17:17" x14ac:dyDescent="0.15">
      <c r="Q35" s="7"/>
    </row>
    <row r="36" spans="17:17" x14ac:dyDescent="0.15">
      <c r="Q36" s="7"/>
    </row>
    <row r="37" spans="17:17" x14ac:dyDescent="0.15">
      <c r="Q37" s="7"/>
    </row>
    <row r="38" spans="17:17" x14ac:dyDescent="0.15">
      <c r="Q38" s="7"/>
    </row>
    <row r="39" spans="17:17" x14ac:dyDescent="0.15">
      <c r="Q39" s="7"/>
    </row>
    <row r="40" spans="17:17" x14ac:dyDescent="0.15">
      <c r="Q40" s="7"/>
    </row>
    <row r="41" spans="17:17" x14ac:dyDescent="0.15">
      <c r="Q41" s="7"/>
    </row>
    <row r="42" spans="17:17" x14ac:dyDescent="0.15">
      <c r="Q42" s="7"/>
    </row>
    <row r="43" spans="17:17" x14ac:dyDescent="0.15">
      <c r="Q43" s="7"/>
    </row>
    <row r="44" spans="17:17" x14ac:dyDescent="0.15">
      <c r="Q44" s="7"/>
    </row>
    <row r="45" spans="17:17" x14ac:dyDescent="0.15">
      <c r="Q45" s="7"/>
    </row>
    <row r="46" spans="17:17" x14ac:dyDescent="0.15">
      <c r="Q46" s="7"/>
    </row>
    <row r="47" spans="17:17" x14ac:dyDescent="0.15">
      <c r="Q47" s="7"/>
    </row>
    <row r="48" spans="17:17" x14ac:dyDescent="0.15">
      <c r="Q48" s="7"/>
    </row>
    <row r="49" spans="17:17" x14ac:dyDescent="0.15">
      <c r="Q49" s="7"/>
    </row>
    <row r="50" spans="17:17" x14ac:dyDescent="0.15">
      <c r="Q50" s="7"/>
    </row>
  </sheetData>
  <phoneticPr fontId="5" type="noConversion"/>
  <pageMargins left="0.75" right="0.75" top="1" bottom="1" header="0" footer="0"/>
  <pageSetup orientation="portrait" horizontalDpi="120" verticalDpi="144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H20"/>
  <sheetViews>
    <sheetView zoomScale="75" workbookViewId="0">
      <selection activeCell="I28" sqref="I28"/>
    </sheetView>
  </sheetViews>
  <sheetFormatPr baseColWidth="10" defaultColWidth="11.5" defaultRowHeight="13" x14ac:dyDescent="0.15"/>
  <cols>
    <col min="1" max="1" width="28.33203125" style="44" customWidth="1"/>
    <col min="2" max="2" width="8" style="44" bestFit="1" customWidth="1"/>
    <col min="3" max="3" width="11" style="44" customWidth="1"/>
    <col min="4" max="4" width="7" style="44" bestFit="1" customWidth="1"/>
    <col min="5" max="5" width="7.5" style="44" bestFit="1" customWidth="1"/>
    <col min="6" max="6" width="8" style="44" bestFit="1" customWidth="1"/>
    <col min="7" max="16384" width="11.5" style="44"/>
  </cols>
  <sheetData>
    <row r="2" spans="1:8" x14ac:dyDescent="0.15">
      <c r="A2" s="43" t="s">
        <v>94</v>
      </c>
    </row>
    <row r="3" spans="1:8" x14ac:dyDescent="0.15">
      <c r="A3" s="45" t="s">
        <v>1</v>
      </c>
      <c r="B3" s="46" t="s">
        <v>3</v>
      </c>
      <c r="C3" s="46" t="s">
        <v>4</v>
      </c>
      <c r="D3" s="47">
        <v>2008</v>
      </c>
      <c r="E3" s="47">
        <v>2009</v>
      </c>
      <c r="F3" s="47">
        <v>2010</v>
      </c>
      <c r="G3" s="99">
        <v>2011</v>
      </c>
      <c r="H3" s="99">
        <v>2012</v>
      </c>
    </row>
    <row r="4" spans="1:8" x14ac:dyDescent="0.15">
      <c r="A4" s="48" t="s">
        <v>5</v>
      </c>
      <c r="B4" s="51" t="s">
        <v>66</v>
      </c>
      <c r="C4" s="50" t="s">
        <v>8</v>
      </c>
      <c r="D4" s="59">
        <v>45661</v>
      </c>
      <c r="E4" s="57">
        <v>57657</v>
      </c>
      <c r="F4" s="57">
        <v>38615</v>
      </c>
      <c r="G4" s="104">
        <v>22204</v>
      </c>
      <c r="H4" s="104">
        <v>6719</v>
      </c>
    </row>
    <row r="5" spans="1:8" x14ac:dyDescent="0.15">
      <c r="A5" s="48"/>
      <c r="B5" s="51"/>
      <c r="C5" s="54" t="s">
        <v>67</v>
      </c>
      <c r="D5" s="52">
        <f>D4/D17*100</f>
        <v>28.794939869965251</v>
      </c>
      <c r="E5" s="52">
        <f>E4/E17*100</f>
        <v>29.04342131775136</v>
      </c>
      <c r="F5" s="52">
        <f>F4/F17*100</f>
        <v>27.289559791096885</v>
      </c>
      <c r="G5" s="105" t="e">
        <f>G4/G17*100</f>
        <v>#DIV/0!</v>
      </c>
      <c r="H5" s="105" t="e">
        <f>H4/H17*100</f>
        <v>#DIV/0!</v>
      </c>
    </row>
    <row r="6" spans="1:8" x14ac:dyDescent="0.15">
      <c r="A6" s="50" t="s">
        <v>10</v>
      </c>
      <c r="B6" s="49" t="s">
        <v>68</v>
      </c>
      <c r="C6" s="50" t="s">
        <v>8</v>
      </c>
      <c r="D6" s="59">
        <v>1637</v>
      </c>
      <c r="E6" s="57">
        <v>1715</v>
      </c>
      <c r="F6" s="57">
        <v>1209</v>
      </c>
      <c r="G6" s="104"/>
      <c r="H6" s="104"/>
    </row>
    <row r="7" spans="1:8" x14ac:dyDescent="0.15">
      <c r="A7" s="50"/>
      <c r="B7" s="49"/>
      <c r="C7" s="54" t="s">
        <v>67</v>
      </c>
      <c r="D7" s="52">
        <f>D6/D17*100</f>
        <v>1.0323321120241151</v>
      </c>
      <c r="E7" s="52">
        <f>E6/E17*100</f>
        <v>0.86389280677009883</v>
      </c>
      <c r="F7" s="52">
        <f>F6/F17*100</f>
        <v>0.85441092289100429</v>
      </c>
      <c r="G7" s="105" t="e">
        <f>G6/G17*100</f>
        <v>#DIV/0!</v>
      </c>
      <c r="H7" s="105" t="e">
        <f>H6/H17*100</f>
        <v>#DIV/0!</v>
      </c>
    </row>
    <row r="8" spans="1:8" x14ac:dyDescent="0.15">
      <c r="A8" s="48" t="s">
        <v>13</v>
      </c>
      <c r="B8" s="51" t="s">
        <v>69</v>
      </c>
      <c r="C8" s="50" t="s">
        <v>8</v>
      </c>
      <c r="D8" s="57">
        <v>254</v>
      </c>
      <c r="E8" s="57">
        <v>208</v>
      </c>
      <c r="F8" s="57">
        <v>183</v>
      </c>
      <c r="G8" s="104"/>
      <c r="H8" s="104"/>
    </row>
    <row r="9" spans="1:8" x14ac:dyDescent="0.15">
      <c r="A9" s="48"/>
      <c r="B9" s="51"/>
      <c r="C9" s="54" t="s">
        <v>67</v>
      </c>
      <c r="D9" s="52">
        <f>D8/D17*100</f>
        <v>0.1601785928247558</v>
      </c>
      <c r="E9" s="52">
        <f>E8/E17*100</f>
        <v>0.10477533749748136</v>
      </c>
      <c r="F9" s="52">
        <f>F8/F17*100</f>
        <v>0.12932770793139273</v>
      </c>
      <c r="G9" s="105" t="e">
        <f>G8/G17*100</f>
        <v>#DIV/0!</v>
      </c>
      <c r="H9" s="105" t="e">
        <f>H8/H17*100</f>
        <v>#DIV/0!</v>
      </c>
    </row>
    <row r="10" spans="1:8" x14ac:dyDescent="0.15">
      <c r="A10" s="48" t="s">
        <v>16</v>
      </c>
      <c r="B10" s="51" t="s">
        <v>70</v>
      </c>
      <c r="C10" s="50" t="s">
        <v>8</v>
      </c>
      <c r="D10" s="57">
        <v>652</v>
      </c>
      <c r="E10" s="57">
        <v>750</v>
      </c>
      <c r="F10" s="57">
        <v>492</v>
      </c>
      <c r="G10" s="104"/>
      <c r="H10" s="104"/>
    </row>
    <row r="11" spans="1:8" x14ac:dyDescent="0.15">
      <c r="A11" s="48"/>
      <c r="B11" s="51"/>
      <c r="C11" s="54" t="s">
        <v>67</v>
      </c>
      <c r="D11" s="52">
        <f>D10/D17*100</f>
        <v>0.41116709654228656</v>
      </c>
      <c r="E11" s="52">
        <f>E10/E17*100</f>
        <v>0.37779568809187991</v>
      </c>
      <c r="F11" s="52">
        <f>F10/F17*100</f>
        <v>0.34770072296308863</v>
      </c>
      <c r="G11" s="105" t="e">
        <f>G10/G17*100</f>
        <v>#DIV/0!</v>
      </c>
      <c r="H11" s="105" t="e">
        <f>H10/H17*100</f>
        <v>#DIV/0!</v>
      </c>
    </row>
    <row r="12" spans="1:8" x14ac:dyDescent="0.15">
      <c r="A12" s="48" t="s">
        <v>19</v>
      </c>
      <c r="B12" s="51" t="s">
        <v>71</v>
      </c>
      <c r="C12" s="50" t="s">
        <v>8</v>
      </c>
      <c r="D12" s="57">
        <v>524</v>
      </c>
      <c r="E12" s="57">
        <v>637</v>
      </c>
      <c r="F12" s="57">
        <v>567</v>
      </c>
      <c r="G12" s="104"/>
      <c r="H12" s="104"/>
    </row>
    <row r="13" spans="1:8" x14ac:dyDescent="0.15">
      <c r="A13" s="48"/>
      <c r="B13" s="51"/>
      <c r="C13" s="54" t="s">
        <v>67</v>
      </c>
      <c r="D13" s="52">
        <f>D12/D17*100</f>
        <v>0.3304471757487088</v>
      </c>
      <c r="E13" s="52">
        <f>E12/E17*100</f>
        <v>0.32087447108603667</v>
      </c>
      <c r="F13" s="52">
        <f>F12/F17*100</f>
        <v>0.4007038819513643</v>
      </c>
      <c r="G13" s="105" t="e">
        <f>G12/G17*100</f>
        <v>#DIV/0!</v>
      </c>
      <c r="H13" s="105" t="e">
        <f>H12/H17*100</f>
        <v>#DIV/0!</v>
      </c>
    </row>
    <row r="14" spans="1:8" x14ac:dyDescent="0.15">
      <c r="A14" s="48" t="s">
        <v>22</v>
      </c>
      <c r="B14" s="51" t="s">
        <v>72</v>
      </c>
      <c r="C14" s="50" t="s">
        <v>8</v>
      </c>
      <c r="D14" s="57">
        <f>+D4+D6+D10+D12</f>
        <v>48474</v>
      </c>
      <c r="E14" s="57">
        <f>+E4+E6+E10+E12</f>
        <v>60759</v>
      </c>
      <c r="F14" s="57">
        <f>+F4+F6+F10+F12</f>
        <v>40883</v>
      </c>
      <c r="G14" s="104">
        <f>SUM(G4,G6,G10,G12)</f>
        <v>22204</v>
      </c>
      <c r="H14" s="104">
        <f>SUM(H4,H6,H10,H12)</f>
        <v>6719</v>
      </c>
    </row>
    <row r="15" spans="1:8" x14ac:dyDescent="0.15">
      <c r="A15" s="48"/>
      <c r="B15" s="49" t="s">
        <v>73</v>
      </c>
      <c r="C15" s="54" t="s">
        <v>67</v>
      </c>
      <c r="D15" s="52">
        <f>D14/D17*100</f>
        <v>30.568886254280365</v>
      </c>
      <c r="E15" s="52">
        <f>E14/E17*100</f>
        <v>30.605984283699378</v>
      </c>
      <c r="F15" s="52">
        <f>F14/F17*100</f>
        <v>28.892375318902342</v>
      </c>
      <c r="G15" s="105" t="e">
        <f>G14/G17*100</f>
        <v>#DIV/0!</v>
      </c>
      <c r="H15" s="105" t="e">
        <f>H14/H17*100</f>
        <v>#DIV/0!</v>
      </c>
    </row>
    <row r="16" spans="1:8" x14ac:dyDescent="0.15">
      <c r="B16" s="51" t="s">
        <v>71</v>
      </c>
      <c r="C16" s="53"/>
      <c r="F16" s="57"/>
      <c r="G16" s="100"/>
      <c r="H16" s="100"/>
    </row>
    <row r="17" spans="1:8" x14ac:dyDescent="0.15">
      <c r="A17" s="54" t="s">
        <v>95</v>
      </c>
      <c r="D17" s="41">
        <v>158573</v>
      </c>
      <c r="E17" s="41">
        <v>198520</v>
      </c>
      <c r="F17" s="58">
        <v>141501</v>
      </c>
      <c r="G17" s="107"/>
      <c r="H17" s="107"/>
    </row>
    <row r="19" spans="1:8" x14ac:dyDescent="0.15">
      <c r="A19" s="55" t="s">
        <v>93</v>
      </c>
    </row>
    <row r="20" spans="1:8" x14ac:dyDescent="0.15">
      <c r="D20" s="41"/>
    </row>
  </sheetData>
  <pageMargins left="0.75" right="0.75" top="1" bottom="1" header="0" footer="0"/>
  <pageSetup orientation="portrait" horizontalDpi="120" verticalDpi="14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12"/>
  <sheetViews>
    <sheetView zoomScale="80" zoomScaleNormal="80" workbookViewId="0">
      <selection activeCell="B41" sqref="B41"/>
    </sheetView>
  </sheetViews>
  <sheetFormatPr baseColWidth="10" defaultColWidth="8.83203125" defaultRowHeight="13" x14ac:dyDescent="0.15"/>
  <cols>
    <col min="1" max="2" width="11.5" customWidth="1"/>
    <col min="3" max="4" width="11.5" style="7" customWidth="1"/>
    <col min="5" max="256" width="11.5" customWidth="1"/>
  </cols>
  <sheetData>
    <row r="1" spans="2:17" x14ac:dyDescent="0.15">
      <c r="B1" s="12" t="s">
        <v>31</v>
      </c>
      <c r="G1" s="12" t="s">
        <v>32</v>
      </c>
      <c r="H1" s="7"/>
      <c r="I1" s="7"/>
      <c r="K1" s="12" t="s">
        <v>33</v>
      </c>
      <c r="L1" s="7"/>
      <c r="M1" s="7"/>
      <c r="O1" s="12" t="s">
        <v>34</v>
      </c>
      <c r="P1" s="7"/>
      <c r="Q1" s="7"/>
    </row>
    <row r="2" spans="2:17" x14ac:dyDescent="0.15">
      <c r="B2" s="37" t="s">
        <v>35</v>
      </c>
      <c r="C2" s="38" t="s">
        <v>36</v>
      </c>
      <c r="D2" s="38" t="s">
        <v>37</v>
      </c>
      <c r="G2" s="37" t="s">
        <v>35</v>
      </c>
      <c r="H2" s="38" t="s">
        <v>36</v>
      </c>
      <c r="I2" s="38" t="s">
        <v>37</v>
      </c>
      <c r="K2" s="37" t="s">
        <v>35</v>
      </c>
      <c r="L2" s="38" t="s">
        <v>36</v>
      </c>
      <c r="M2" s="38" t="s">
        <v>37</v>
      </c>
      <c r="O2" s="37" t="s">
        <v>35</v>
      </c>
      <c r="P2" s="38" t="s">
        <v>36</v>
      </c>
      <c r="Q2" s="38" t="s">
        <v>37</v>
      </c>
    </row>
    <row r="3" spans="2:17" x14ac:dyDescent="0.15">
      <c r="B3" s="34" t="s">
        <v>38</v>
      </c>
      <c r="C3" s="7">
        <f>+D3/$D$12*100</f>
        <v>0</v>
      </c>
      <c r="D3" s="7">
        <v>0</v>
      </c>
      <c r="G3" s="34" t="s">
        <v>38</v>
      </c>
      <c r="H3" s="17">
        <f>+I3/$D$12*100</f>
        <v>0.145985401459854</v>
      </c>
      <c r="I3" s="7">
        <v>1</v>
      </c>
      <c r="K3" s="34" t="s">
        <v>38</v>
      </c>
      <c r="L3" s="7">
        <f>+M3/$D$12*100</f>
        <v>0</v>
      </c>
      <c r="M3" s="7">
        <v>0</v>
      </c>
      <c r="O3" s="34" t="s">
        <v>38</v>
      </c>
      <c r="P3" s="7">
        <f>+Q3/$D$12*100</f>
        <v>0</v>
      </c>
      <c r="Q3" s="7"/>
    </row>
    <row r="4" spans="2:17" x14ac:dyDescent="0.15">
      <c r="B4" s="34" t="s">
        <v>39</v>
      </c>
      <c r="C4" s="7">
        <v>10</v>
      </c>
      <c r="D4" s="7">
        <v>2</v>
      </c>
      <c r="G4" s="34" t="s">
        <v>39</v>
      </c>
      <c r="H4" s="7">
        <v>10</v>
      </c>
      <c r="I4" s="7">
        <v>5</v>
      </c>
      <c r="K4" s="34" t="s">
        <v>39</v>
      </c>
      <c r="L4" s="7">
        <v>10</v>
      </c>
      <c r="M4" s="7">
        <v>0</v>
      </c>
      <c r="O4" s="34" t="s">
        <v>39</v>
      </c>
      <c r="P4" s="7">
        <v>10</v>
      </c>
      <c r="Q4" s="7"/>
    </row>
    <row r="5" spans="2:17" x14ac:dyDescent="0.15">
      <c r="B5" s="34" t="s">
        <v>40</v>
      </c>
      <c r="C5" s="7">
        <v>20</v>
      </c>
      <c r="D5" s="7">
        <v>4</v>
      </c>
      <c r="G5" s="34" t="s">
        <v>40</v>
      </c>
      <c r="H5" s="7">
        <v>20</v>
      </c>
      <c r="I5" s="7">
        <v>1</v>
      </c>
      <c r="K5" s="34" t="s">
        <v>40</v>
      </c>
      <c r="L5" s="7">
        <v>20</v>
      </c>
      <c r="M5" s="7">
        <v>1</v>
      </c>
      <c r="O5" s="34" t="s">
        <v>40</v>
      </c>
      <c r="P5" s="7">
        <v>20</v>
      </c>
      <c r="Q5" s="7"/>
    </row>
    <row r="6" spans="2:17" x14ac:dyDescent="0.15">
      <c r="B6" s="34" t="s">
        <v>41</v>
      </c>
      <c r="C6" s="7">
        <v>30</v>
      </c>
      <c r="D6" s="7">
        <v>3</v>
      </c>
      <c r="G6" s="34" t="s">
        <v>41</v>
      </c>
      <c r="H6" s="7">
        <v>30</v>
      </c>
      <c r="I6" s="7">
        <v>11</v>
      </c>
      <c r="K6" s="34" t="s">
        <v>41</v>
      </c>
      <c r="L6" s="7">
        <v>30</v>
      </c>
      <c r="M6" s="7">
        <v>2</v>
      </c>
      <c r="O6" s="34" t="s">
        <v>41</v>
      </c>
      <c r="P6" s="7">
        <v>30</v>
      </c>
      <c r="Q6" s="7"/>
    </row>
    <row r="7" spans="2:17" x14ac:dyDescent="0.15">
      <c r="B7" s="34" t="s">
        <v>42</v>
      </c>
      <c r="C7" s="7">
        <v>40</v>
      </c>
      <c r="D7" s="7">
        <v>25</v>
      </c>
      <c r="G7" s="34" t="s">
        <v>42</v>
      </c>
      <c r="H7" s="7">
        <v>40</v>
      </c>
      <c r="I7" s="7">
        <v>25</v>
      </c>
      <c r="K7" s="34" t="s">
        <v>42</v>
      </c>
      <c r="L7" s="7">
        <v>40</v>
      </c>
      <c r="M7" s="7">
        <v>10</v>
      </c>
      <c r="O7" s="34" t="s">
        <v>42</v>
      </c>
      <c r="P7" s="7">
        <v>40</v>
      </c>
      <c r="Q7" s="7"/>
    </row>
    <row r="8" spans="2:17" x14ac:dyDescent="0.15">
      <c r="B8" s="34" t="s">
        <v>43</v>
      </c>
      <c r="C8" s="7">
        <v>50</v>
      </c>
      <c r="D8" s="7">
        <v>77</v>
      </c>
      <c r="G8" s="34" t="s">
        <v>43</v>
      </c>
      <c r="H8" s="7">
        <v>50</v>
      </c>
      <c r="I8" s="7">
        <v>53</v>
      </c>
      <c r="K8" s="34" t="s">
        <v>43</v>
      </c>
      <c r="L8" s="7">
        <v>50</v>
      </c>
      <c r="M8" s="7">
        <v>24</v>
      </c>
      <c r="O8" s="34" t="s">
        <v>43</v>
      </c>
      <c r="P8" s="7">
        <v>50</v>
      </c>
      <c r="Q8" s="7"/>
    </row>
    <row r="9" spans="2:17" x14ac:dyDescent="0.15">
      <c r="B9" s="34" t="s">
        <v>44</v>
      </c>
      <c r="C9" s="7">
        <v>60</v>
      </c>
      <c r="D9" s="7">
        <v>122</v>
      </c>
      <c r="G9" s="34" t="s">
        <v>44</v>
      </c>
      <c r="H9" s="7">
        <v>60</v>
      </c>
      <c r="I9" s="7">
        <v>122</v>
      </c>
      <c r="K9" s="34" t="s">
        <v>44</v>
      </c>
      <c r="L9" s="7">
        <v>60</v>
      </c>
      <c r="M9" s="7">
        <v>37</v>
      </c>
      <c r="O9" s="34" t="s">
        <v>44</v>
      </c>
      <c r="P9" s="7">
        <v>60</v>
      </c>
      <c r="Q9" s="7"/>
    </row>
    <row r="10" spans="2:17" x14ac:dyDescent="0.15">
      <c r="B10" s="34" t="s">
        <v>45</v>
      </c>
      <c r="C10" s="7">
        <v>70</v>
      </c>
      <c r="D10" s="7">
        <v>215</v>
      </c>
      <c r="G10" s="34" t="s">
        <v>45</v>
      </c>
      <c r="H10" s="7">
        <v>70</v>
      </c>
      <c r="I10" s="7">
        <v>192</v>
      </c>
      <c r="K10" s="34" t="s">
        <v>45</v>
      </c>
      <c r="L10" s="7">
        <v>70</v>
      </c>
      <c r="M10" s="7">
        <v>67</v>
      </c>
      <c r="O10" s="34" t="s">
        <v>45</v>
      </c>
      <c r="P10" s="7">
        <v>70</v>
      </c>
      <c r="Q10" s="7"/>
    </row>
    <row r="11" spans="2:17" x14ac:dyDescent="0.15">
      <c r="B11" t="s">
        <v>46</v>
      </c>
      <c r="C11" s="7">
        <v>80</v>
      </c>
      <c r="D11" s="7">
        <v>237</v>
      </c>
      <c r="G11" t="s">
        <v>46</v>
      </c>
      <c r="H11" s="7">
        <v>80</v>
      </c>
      <c r="I11" s="7">
        <v>268</v>
      </c>
      <c r="K11" t="s">
        <v>46</v>
      </c>
      <c r="L11" s="7">
        <v>80</v>
      </c>
      <c r="M11" s="7">
        <v>128</v>
      </c>
      <c r="O11" t="s">
        <v>46</v>
      </c>
      <c r="P11" s="7">
        <v>80</v>
      </c>
      <c r="Q11" s="7"/>
    </row>
    <row r="12" spans="2:17" x14ac:dyDescent="0.15">
      <c r="D12" s="7">
        <f>SUM(D3:D11)</f>
        <v>685</v>
      </c>
      <c r="H12" s="7"/>
      <c r="I12" s="7">
        <f>SUM(I3:I11)</f>
        <v>678</v>
      </c>
      <c r="L12" s="7"/>
      <c r="M12" s="7">
        <f>SUM(M3:M11)</f>
        <v>269</v>
      </c>
      <c r="P12" s="7"/>
      <c r="Q12" s="7"/>
    </row>
  </sheetData>
  <pageMargins left="0.75" right="0.75" top="1" bottom="1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B34"/>
  <sheetViews>
    <sheetView topLeftCell="S1" zoomScale="109" workbookViewId="0">
      <selection activeCell="AA10" sqref="AA10"/>
    </sheetView>
  </sheetViews>
  <sheetFormatPr baseColWidth="10" defaultColWidth="8.83203125" defaultRowHeight="13" x14ac:dyDescent="0.15"/>
  <cols>
    <col min="1" max="1" width="27.5" customWidth="1"/>
    <col min="2" max="2" width="12.33203125" customWidth="1"/>
    <col min="3" max="3" width="13.33203125" customWidth="1"/>
    <col min="4" max="4" width="9.6640625" customWidth="1"/>
    <col min="5" max="5" width="8.5" bestFit="1" customWidth="1"/>
    <col min="6" max="6" width="8.33203125" bestFit="1" customWidth="1"/>
    <col min="7" max="7" width="8" bestFit="1" customWidth="1"/>
    <col min="8" max="8" width="8.1640625" bestFit="1" customWidth="1"/>
    <col min="9" max="9" width="8.5" bestFit="1" customWidth="1"/>
    <col min="10" max="10" width="8.33203125" bestFit="1" customWidth="1"/>
    <col min="11" max="11" width="7.6640625" bestFit="1" customWidth="1"/>
    <col min="12" max="12" width="8.1640625" bestFit="1" customWidth="1"/>
    <col min="13" max="13" width="8.33203125" bestFit="1" customWidth="1"/>
    <col min="14" max="14" width="7.5" customWidth="1"/>
    <col min="15" max="15" width="8.5" bestFit="1" customWidth="1"/>
    <col min="16" max="16" width="8.33203125" bestFit="1" customWidth="1"/>
    <col min="17" max="17" width="8.5" bestFit="1" customWidth="1"/>
    <col min="18" max="18" width="8.6640625" bestFit="1" customWidth="1"/>
    <col min="19" max="19" width="8.33203125" bestFit="1" customWidth="1"/>
    <col min="20" max="21" width="8.6640625" customWidth="1"/>
    <col min="22" max="26" width="11.5" customWidth="1"/>
    <col min="27" max="27" width="11.5" style="7" customWidth="1"/>
    <col min="28" max="256" width="11.5" customWidth="1"/>
  </cols>
  <sheetData>
    <row r="2" spans="1:27" x14ac:dyDescent="0.15">
      <c r="A2" s="8" t="s">
        <v>47</v>
      </c>
    </row>
    <row r="3" spans="1:27" x14ac:dyDescent="0.15">
      <c r="A3" s="1" t="s">
        <v>1</v>
      </c>
      <c r="B3" s="14" t="s">
        <v>2</v>
      </c>
      <c r="C3" s="14" t="s">
        <v>3</v>
      </c>
      <c r="D3" s="1" t="s">
        <v>4</v>
      </c>
      <c r="E3" s="2">
        <v>1998</v>
      </c>
      <c r="F3" s="2">
        <v>1999</v>
      </c>
      <c r="G3" s="2">
        <v>2000</v>
      </c>
      <c r="H3" s="2">
        <v>2001</v>
      </c>
      <c r="I3" s="2">
        <v>2002</v>
      </c>
      <c r="J3" s="2">
        <v>2003</v>
      </c>
      <c r="K3" s="2">
        <v>2004</v>
      </c>
      <c r="L3" s="2">
        <v>2005</v>
      </c>
      <c r="M3" s="2">
        <v>2006</v>
      </c>
      <c r="N3" s="2">
        <v>2007</v>
      </c>
      <c r="O3" s="2">
        <v>2008</v>
      </c>
      <c r="P3" s="2">
        <v>2009</v>
      </c>
      <c r="Q3" s="2">
        <v>2010</v>
      </c>
      <c r="R3" s="2">
        <v>2011</v>
      </c>
      <c r="S3" s="2">
        <v>2012</v>
      </c>
      <c r="T3" s="2">
        <v>2013</v>
      </c>
      <c r="U3" s="2">
        <v>2014</v>
      </c>
      <c r="V3" s="2">
        <v>2015</v>
      </c>
      <c r="W3" s="2">
        <v>2016</v>
      </c>
      <c r="X3" s="2">
        <v>2017</v>
      </c>
      <c r="Y3" s="2">
        <v>2018</v>
      </c>
      <c r="Z3" s="2">
        <v>2019</v>
      </c>
      <c r="AA3" s="2">
        <v>2020</v>
      </c>
    </row>
    <row r="4" spans="1:27" x14ac:dyDescent="0.15">
      <c r="A4" s="4" t="s">
        <v>5</v>
      </c>
      <c r="B4" s="16" t="s">
        <v>6</v>
      </c>
      <c r="C4" s="15" t="s">
        <v>7</v>
      </c>
      <c r="D4" s="11" t="s">
        <v>8</v>
      </c>
      <c r="E4" s="3">
        <v>9</v>
      </c>
      <c r="F4" s="3">
        <v>9</v>
      </c>
      <c r="G4" s="3">
        <v>9</v>
      </c>
      <c r="H4" s="3">
        <v>8</v>
      </c>
      <c r="I4" s="3">
        <v>3</v>
      </c>
      <c r="J4" s="3">
        <v>9</v>
      </c>
      <c r="K4" s="3">
        <v>6</v>
      </c>
      <c r="L4" s="3">
        <v>7</v>
      </c>
      <c r="M4" s="3">
        <v>4</v>
      </c>
      <c r="N4" s="3">
        <v>3</v>
      </c>
      <c r="O4" s="25">
        <v>4</v>
      </c>
      <c r="P4" s="25">
        <v>4</v>
      </c>
      <c r="Q4" s="25">
        <v>9</v>
      </c>
      <c r="R4" s="25">
        <v>4</v>
      </c>
      <c r="S4" s="25">
        <v>3</v>
      </c>
      <c r="T4" s="25">
        <v>4</v>
      </c>
      <c r="U4" s="25">
        <v>6</v>
      </c>
      <c r="V4" s="25">
        <v>7</v>
      </c>
      <c r="W4" s="25">
        <v>9</v>
      </c>
      <c r="X4" s="25">
        <v>2</v>
      </c>
      <c r="Y4" s="25">
        <v>7</v>
      </c>
      <c r="Z4" s="25">
        <v>9</v>
      </c>
      <c r="AA4" s="7">
        <v>8</v>
      </c>
    </row>
    <row r="5" spans="1:27" x14ac:dyDescent="0.15">
      <c r="A5" s="4"/>
      <c r="B5" s="16"/>
      <c r="C5" s="16"/>
      <c r="D5" s="12" t="s">
        <v>9</v>
      </c>
      <c r="E5" s="5">
        <f>E4/$E$16*100000</f>
        <v>3.4494917748785014</v>
      </c>
      <c r="F5" s="5">
        <f>F4/$F$16*100000</f>
        <v>3.4238107013105585</v>
      </c>
      <c r="G5" s="5">
        <f>G4/$G$16*100000</f>
        <v>3.3972904721101327</v>
      </c>
      <c r="H5" s="5">
        <f>H4/$H$16*100000</f>
        <v>2.992477659283975</v>
      </c>
      <c r="I5" s="5">
        <f>I4/$I$16*100000</f>
        <v>1.1111687272673398</v>
      </c>
      <c r="J5" s="5">
        <f>+J4/$J$16*100000</f>
        <v>3.298370604921169</v>
      </c>
      <c r="K5" s="5">
        <f>+K4/$K$16*100000</f>
        <v>2.1748507508672219</v>
      </c>
      <c r="L5" s="5">
        <f>+L4/$L$16*100000</f>
        <v>2.509410288582183</v>
      </c>
      <c r="M5" s="5">
        <f>+M4/$M$16*100000</f>
        <v>1.417962034066538</v>
      </c>
      <c r="N5" s="5">
        <f>+N4/$N$16*100000</f>
        <v>1.0519266035744466</v>
      </c>
      <c r="O5" s="5">
        <f>+O4/$N$16*100000</f>
        <v>1.4025688047659288</v>
      </c>
      <c r="P5" s="60">
        <f>+P4/$P$16*100000</f>
        <v>1.3751138766179074</v>
      </c>
      <c r="Q5" s="60">
        <f>+Q4/$Q$16*100000</f>
        <v>3.0687397708674302</v>
      </c>
      <c r="R5" s="60">
        <f>+R4/$R$16*100000</f>
        <v>1.3540869730062761</v>
      </c>
      <c r="S5" s="60">
        <v>1.1000000000000001</v>
      </c>
      <c r="T5" s="60">
        <f>+T4/$T$16*100000</f>
        <v>1.3396609987842578</v>
      </c>
      <c r="U5" s="60">
        <f>+U4/$U$16*100000</f>
        <v>2.001981962142521</v>
      </c>
      <c r="V5" s="60">
        <f>+V4/$V$16*100000</f>
        <v>2.3059539731586955</v>
      </c>
      <c r="W5" s="60">
        <f>+W4/$W$16*100000</f>
        <v>2.9881470168332283</v>
      </c>
      <c r="X5" s="60">
        <f>+X4/$X$16*100000</f>
        <v>0.66310578858198144</v>
      </c>
      <c r="Y5" s="60">
        <f>+Y4/$Y$16*100000</f>
        <v>2.3188636243175913</v>
      </c>
      <c r="Z5" s="60">
        <f>+Z4/$Z$16*100000</f>
        <v>2.9803594313474204</v>
      </c>
      <c r="AA5" s="60">
        <f>+AA4/$AA$16*100000</f>
        <v>2.6492610217537447</v>
      </c>
    </row>
    <row r="6" spans="1:27" s="10" customFormat="1" x14ac:dyDescent="0.15">
      <c r="A6" s="11" t="s">
        <v>10</v>
      </c>
      <c r="B6" s="15" t="s">
        <v>11</v>
      </c>
      <c r="C6" s="15" t="s">
        <v>12</v>
      </c>
      <c r="D6" s="11" t="s">
        <v>8</v>
      </c>
      <c r="E6" s="13">
        <v>63</v>
      </c>
      <c r="F6" s="13">
        <v>77</v>
      </c>
      <c r="G6" s="13">
        <v>65</v>
      </c>
      <c r="H6" s="13">
        <v>70</v>
      </c>
      <c r="I6" s="13">
        <v>72</v>
      </c>
      <c r="J6" s="13">
        <v>58</v>
      </c>
      <c r="K6" s="13">
        <v>61</v>
      </c>
      <c r="L6" s="13">
        <v>69</v>
      </c>
      <c r="M6" s="13">
        <v>60</v>
      </c>
      <c r="N6" s="13">
        <v>71</v>
      </c>
      <c r="O6" s="13">
        <v>59</v>
      </c>
      <c r="P6" s="13">
        <v>60</v>
      </c>
      <c r="Q6" s="13">
        <v>89</v>
      </c>
      <c r="R6" s="13">
        <v>49</v>
      </c>
      <c r="S6" s="13">
        <v>61</v>
      </c>
      <c r="T6" s="13">
        <v>50</v>
      </c>
      <c r="U6" s="13">
        <v>49</v>
      </c>
      <c r="V6" s="13">
        <v>47</v>
      </c>
      <c r="W6" s="13">
        <v>66</v>
      </c>
      <c r="X6" s="13">
        <v>49</v>
      </c>
      <c r="Y6" s="13">
        <v>53</v>
      </c>
      <c r="Z6" s="13"/>
      <c r="AA6" s="32">
        <v>68</v>
      </c>
    </row>
    <row r="7" spans="1:27" s="10" customFormat="1" x14ac:dyDescent="0.15">
      <c r="A7" s="11"/>
      <c r="B7" s="14"/>
      <c r="C7" s="14"/>
      <c r="D7" s="12" t="s">
        <v>9</v>
      </c>
      <c r="E7" s="5">
        <f>E6/$E$16*100000</f>
        <v>24.146442424149509</v>
      </c>
      <c r="F7" s="5">
        <f>F6/$F$16*100000</f>
        <v>29.292602666768115</v>
      </c>
      <c r="G7" s="5">
        <f>G6/$G$16*100000</f>
        <v>24.535986743017624</v>
      </c>
      <c r="H7" s="5">
        <f>H6/$H$16*100000</f>
        <v>26.18417951873478</v>
      </c>
      <c r="I7" s="5">
        <f>I6/$I$16*100000</f>
        <v>26.668049454416153</v>
      </c>
      <c r="J7" s="5">
        <f>+J6/$J$16*100000</f>
        <v>21.256166120603091</v>
      </c>
      <c r="K7" s="5">
        <f>+K6/$K$16*100000</f>
        <v>22.110982633816757</v>
      </c>
      <c r="L7" s="5">
        <f>+L6/$L$16*100000</f>
        <v>24.735615701738663</v>
      </c>
      <c r="M7" s="5">
        <f>+M6/$M$16*100000</f>
        <v>21.26943051099807</v>
      </c>
      <c r="N7" s="5">
        <f>+N6/$N$16*100000</f>
        <v>24.895596284595236</v>
      </c>
      <c r="O7" s="5">
        <f>+O6/$N$16*100000</f>
        <v>20.68788987029745</v>
      </c>
      <c r="P7" s="60">
        <f>+P6/$P$16*100000</f>
        <v>20.626708149268609</v>
      </c>
      <c r="Q7" s="60">
        <f>+Q6/$Q$16*100000</f>
        <v>30.346426623022367</v>
      </c>
      <c r="R7" s="60">
        <f>+R6/$N$16*100000</f>
        <v>17.181467858382629</v>
      </c>
      <c r="S7" s="60">
        <f>+S6/$S$16*100000</f>
        <v>20.528145433497222</v>
      </c>
      <c r="T7" s="60">
        <f>+T6/$T$16*100000</f>
        <v>16.745762484803222</v>
      </c>
      <c r="U7" s="60">
        <f>+U6/$U$16*100000</f>
        <v>16.349519357497257</v>
      </c>
      <c r="V7" s="60">
        <f>+V6/$V$16*100000</f>
        <v>15.482833819779813</v>
      </c>
      <c r="W7" s="60">
        <f>+W6/$W$16*100000</f>
        <v>21.913078123443672</v>
      </c>
      <c r="X7" s="60">
        <f>+X6/$X$16*100000</f>
        <v>16.246091820258545</v>
      </c>
      <c r="Y7" s="60">
        <f>+Y6/$Y$16*100000</f>
        <v>17.557110298404623</v>
      </c>
      <c r="Z7" s="60">
        <f>+Z6/$Z$16*100000</f>
        <v>0</v>
      </c>
      <c r="AA7" s="60">
        <f t="shared" ref="AA7:AA15" si="0">+AA6/$AA$16*100000</f>
        <v>22.51871868490683</v>
      </c>
    </row>
    <row r="8" spans="1:27" s="10" customFormat="1" x14ac:dyDescent="0.15">
      <c r="A8" s="4" t="s">
        <v>13</v>
      </c>
      <c r="B8" s="16" t="s">
        <v>14</v>
      </c>
      <c r="C8" s="16" t="s">
        <v>15</v>
      </c>
      <c r="D8" s="11" t="s">
        <v>8</v>
      </c>
      <c r="E8" s="3">
        <v>55</v>
      </c>
      <c r="F8" s="3">
        <v>75</v>
      </c>
      <c r="G8" s="3">
        <v>61</v>
      </c>
      <c r="H8" s="3">
        <v>68</v>
      </c>
      <c r="I8" s="3">
        <v>66</v>
      </c>
      <c r="J8" s="3">
        <v>53</v>
      </c>
      <c r="K8" s="3">
        <v>58</v>
      </c>
      <c r="L8" s="3">
        <v>60</v>
      </c>
      <c r="M8" s="19">
        <v>56</v>
      </c>
      <c r="N8" s="19">
        <v>65</v>
      </c>
      <c r="O8" s="25">
        <v>52</v>
      </c>
      <c r="P8" s="32">
        <v>64</v>
      </c>
      <c r="Q8" s="32">
        <v>53</v>
      </c>
      <c r="R8" s="25">
        <v>44</v>
      </c>
      <c r="S8" s="25">
        <v>52</v>
      </c>
      <c r="T8" s="25">
        <v>45</v>
      </c>
      <c r="U8" s="25">
        <v>47</v>
      </c>
      <c r="V8" s="25">
        <v>43</v>
      </c>
      <c r="W8" s="25">
        <v>52</v>
      </c>
      <c r="X8" s="25">
        <v>45</v>
      </c>
      <c r="Y8" s="25">
        <v>37</v>
      </c>
      <c r="Z8" s="25"/>
      <c r="AA8" s="60" t="s">
        <v>48</v>
      </c>
    </row>
    <row r="9" spans="1:27" x14ac:dyDescent="0.15">
      <c r="B9" s="16"/>
      <c r="C9" s="16"/>
      <c r="D9" s="12" t="s">
        <v>9</v>
      </c>
      <c r="E9" s="5">
        <f>E8/$E$16*100000</f>
        <v>21.080227513146397</v>
      </c>
      <c r="F9" s="5">
        <f>F8/$F$16*100000</f>
        <v>28.531755844254654</v>
      </c>
      <c r="G9" s="5">
        <f>G8/$G$16*100000</f>
        <v>23.026079866524231</v>
      </c>
      <c r="H9" s="5">
        <f>H8/$H$16*100000</f>
        <v>25.436060103913785</v>
      </c>
      <c r="I9" s="5">
        <f>I8/$I$16*100000</f>
        <v>24.445711999881478</v>
      </c>
      <c r="J9" s="5">
        <f>+J8/$J$16*100000</f>
        <v>19.423738006757993</v>
      </c>
      <c r="K9" s="5">
        <f>+K8/$K$16*100000</f>
        <v>21.023557258383146</v>
      </c>
      <c r="L9" s="5">
        <f>+L8/$L$16*100000</f>
        <v>21.509231044990141</v>
      </c>
      <c r="M9" s="5">
        <f>+M8/$M$16*100000</f>
        <v>19.851468476931529</v>
      </c>
      <c r="N9" s="5">
        <f>+N8/$N$16*100000</f>
        <v>22.791743077446345</v>
      </c>
      <c r="O9" s="5">
        <f>+O8/$N$16*100000</f>
        <v>18.233394461957072</v>
      </c>
      <c r="P9" s="60">
        <f>+P8/$P$16*100000</f>
        <v>22.001822025886518</v>
      </c>
      <c r="Q9" s="60">
        <f>+Q8/$Q$16*100000</f>
        <v>18.071467539552646</v>
      </c>
      <c r="R9" s="60">
        <f>+R8/$N$16*100000</f>
        <v>15.428256852425218</v>
      </c>
      <c r="S9" s="60">
        <f>+S8/$S$16*100000</f>
        <v>17.499402664620582</v>
      </c>
      <c r="T9" s="60">
        <f>+T8/$T$16*100000</f>
        <v>15.0711862363229</v>
      </c>
      <c r="U9" s="60">
        <f>+U8/$U$16*100000</f>
        <v>15.682192036783082</v>
      </c>
      <c r="V9" s="60">
        <f>+V8/$V$16*100000</f>
        <v>14.165145835117702</v>
      </c>
      <c r="W9" s="60">
        <f>+W8/$W$16*100000</f>
        <v>17.264849430591987</v>
      </c>
      <c r="X9" s="60">
        <f>+X8/$X$16*100000</f>
        <v>14.919880243094582</v>
      </c>
      <c r="Y9" s="60">
        <f>+Y8/$Y$16*100000</f>
        <v>12.256850585678697</v>
      </c>
      <c r="Z9" s="60">
        <f>+Z8/$Z$16*100000</f>
        <v>0</v>
      </c>
      <c r="AA9" s="60" t="e">
        <f t="shared" si="0"/>
        <v>#VALUE!</v>
      </c>
    </row>
    <row r="10" spans="1:27" x14ac:dyDescent="0.15">
      <c r="A10" s="4" t="s">
        <v>16</v>
      </c>
      <c r="B10" s="16" t="s">
        <v>17</v>
      </c>
      <c r="C10" s="16" t="s">
        <v>18</v>
      </c>
      <c r="D10" s="11" t="s">
        <v>8</v>
      </c>
      <c r="E10" s="19">
        <v>10</v>
      </c>
      <c r="F10" s="19">
        <v>15</v>
      </c>
      <c r="G10" s="19">
        <v>7</v>
      </c>
      <c r="H10" s="19">
        <v>8</v>
      </c>
      <c r="I10" s="19">
        <v>7</v>
      </c>
      <c r="J10" s="19">
        <v>8</v>
      </c>
      <c r="K10" s="19">
        <v>7</v>
      </c>
      <c r="L10" s="19">
        <v>9</v>
      </c>
      <c r="M10" s="19">
        <v>3</v>
      </c>
      <c r="N10" s="19">
        <v>5</v>
      </c>
      <c r="O10" s="32">
        <v>6</v>
      </c>
      <c r="P10" s="32">
        <v>9</v>
      </c>
      <c r="Q10" s="32">
        <v>8</v>
      </c>
      <c r="R10" s="32">
        <v>3</v>
      </c>
      <c r="S10" s="32">
        <v>2</v>
      </c>
      <c r="T10" s="32">
        <v>5</v>
      </c>
      <c r="U10" s="32">
        <v>5</v>
      </c>
      <c r="V10" s="32">
        <v>0</v>
      </c>
      <c r="W10" s="32">
        <v>1</v>
      </c>
      <c r="X10" s="32">
        <v>6</v>
      </c>
      <c r="Y10" s="32">
        <v>5</v>
      </c>
      <c r="Z10" s="32"/>
      <c r="AA10" s="32">
        <v>5</v>
      </c>
    </row>
    <row r="11" spans="1:27" x14ac:dyDescent="0.15">
      <c r="A11" s="4"/>
      <c r="B11" s="16"/>
      <c r="C11" s="16"/>
      <c r="D11" s="12" t="s">
        <v>9</v>
      </c>
      <c r="E11" s="5">
        <f>E10/$E$16*100000</f>
        <v>3.8327686387538904</v>
      </c>
      <c r="F11" s="5">
        <f>F10/$F$16*100000</f>
        <v>5.7063511688509312</v>
      </c>
      <c r="G11" s="5">
        <f>G10/$G$16*100000</f>
        <v>2.6423370338634364</v>
      </c>
      <c r="H11" s="5">
        <f>H10/$H$16*100000</f>
        <v>2.992477659283975</v>
      </c>
      <c r="I11" s="5">
        <f>I10/$I$16*100000</f>
        <v>2.5927270302904595</v>
      </c>
      <c r="J11" s="5">
        <f>+J10/$J$16*100000</f>
        <v>2.9318849821521504</v>
      </c>
      <c r="K11" s="5">
        <f>+K10/$K$16*100000</f>
        <v>2.5373258760117587</v>
      </c>
      <c r="L11" s="5">
        <f>+L10/$L$16*100000</f>
        <v>3.2263846567485213</v>
      </c>
      <c r="M11" s="5">
        <f>+M10/$M$16*100000</f>
        <v>1.0634715255499034</v>
      </c>
      <c r="N11" s="5">
        <f>+N10/$N$16*100000</f>
        <v>1.7532110059574109</v>
      </c>
      <c r="O11" s="5">
        <f>+O10/$N$16*100000</f>
        <v>2.1038532071488931</v>
      </c>
      <c r="P11" s="60">
        <f>+P10/$P$16*100000</f>
        <v>3.0940062223902913</v>
      </c>
      <c r="Q11" s="60">
        <f>+Q10/$Q$16*100000</f>
        <v>2.7277686852154939</v>
      </c>
      <c r="R11" s="60">
        <f>+R10/$N$16*100000</f>
        <v>1.0519266035744466</v>
      </c>
      <c r="S11" s="60">
        <f>+S10/$S$16*100000</f>
        <v>0.67305394863925316</v>
      </c>
      <c r="T11" s="60">
        <f>+T10/$T$16*100000</f>
        <v>1.6745762484803222</v>
      </c>
      <c r="U11" s="60">
        <f>+U10/$U$16*100000</f>
        <v>1.6683183017854344</v>
      </c>
      <c r="V11" s="60">
        <f>+V10/$V$16*100000</f>
        <v>0</v>
      </c>
      <c r="W11" s="60">
        <f>+W10/$W$16*100000</f>
        <v>0.332016335203692</v>
      </c>
      <c r="X11" s="60">
        <f>+X10/$X$16*100000</f>
        <v>1.9893173657459442</v>
      </c>
      <c r="Y11" s="60">
        <f>+Y10/$Y$16*100000</f>
        <v>1.6563311602268511</v>
      </c>
      <c r="Z11" s="60">
        <f>+Z10/$Z$16*100000</f>
        <v>0</v>
      </c>
      <c r="AA11" s="60">
        <f t="shared" si="0"/>
        <v>1.6557881385960904</v>
      </c>
    </row>
    <row r="12" spans="1:27" x14ac:dyDescent="0.15">
      <c r="A12" s="4" t="s">
        <v>19</v>
      </c>
      <c r="B12" s="16" t="s">
        <v>20</v>
      </c>
      <c r="C12" s="16" t="s">
        <v>21</v>
      </c>
      <c r="D12" s="11" t="s">
        <v>8</v>
      </c>
      <c r="E12" s="3">
        <v>39</v>
      </c>
      <c r="F12" s="3">
        <v>35</v>
      </c>
      <c r="G12" s="3">
        <v>46</v>
      </c>
      <c r="H12" s="3">
        <v>42</v>
      </c>
      <c r="I12" s="3">
        <v>21</v>
      </c>
      <c r="J12" s="3">
        <v>33</v>
      </c>
      <c r="K12" s="3">
        <f>25+3</f>
        <v>28</v>
      </c>
      <c r="L12" s="3">
        <v>24</v>
      </c>
      <c r="M12" s="19">
        <v>35</v>
      </c>
      <c r="N12" s="19">
        <v>32</v>
      </c>
      <c r="O12" s="25">
        <v>37</v>
      </c>
      <c r="P12" s="32">
        <v>31</v>
      </c>
      <c r="Q12" s="32">
        <v>36</v>
      </c>
      <c r="R12" s="25">
        <v>24</v>
      </c>
      <c r="S12" s="25">
        <v>19</v>
      </c>
      <c r="T12" s="25">
        <v>20</v>
      </c>
      <c r="U12" s="25">
        <v>22</v>
      </c>
      <c r="V12" s="25">
        <v>26</v>
      </c>
      <c r="W12" s="25">
        <v>26</v>
      </c>
      <c r="X12" s="25">
        <v>28</v>
      </c>
      <c r="Y12" s="25">
        <v>32</v>
      </c>
      <c r="Z12" s="25"/>
      <c r="AA12" s="32">
        <v>26</v>
      </c>
    </row>
    <row r="13" spans="1:27" x14ac:dyDescent="0.15">
      <c r="A13" s="4"/>
      <c r="B13" s="16"/>
      <c r="C13" s="16"/>
      <c r="D13" s="12" t="s">
        <v>9</v>
      </c>
      <c r="E13" s="5">
        <f>E12/$E$16*100000</f>
        <v>14.947797691140172</v>
      </c>
      <c r="F13" s="5">
        <f>F12/$F$16*100000</f>
        <v>13.314819393985507</v>
      </c>
      <c r="G13" s="5">
        <f>G12/$G$16*100000</f>
        <v>17.363929079674012</v>
      </c>
      <c r="H13" s="5">
        <f>H12/$H$16*100000</f>
        <v>15.710507711240869</v>
      </c>
      <c r="I13" s="5">
        <f>I12/$I$16*100000</f>
        <v>7.7781810908713789</v>
      </c>
      <c r="J13" s="5">
        <f>+J12/$J$16*100000</f>
        <v>12.094025551377619</v>
      </c>
      <c r="K13" s="5">
        <f>+K12/$K$16*100000</f>
        <v>10.149303504047035</v>
      </c>
      <c r="L13" s="5">
        <f>+L12/$L$16*100000</f>
        <v>8.6036924179960561</v>
      </c>
      <c r="M13" s="5">
        <f>+M12/$M$16*100000</f>
        <v>12.407167798082208</v>
      </c>
      <c r="N13" s="5">
        <f>+N12/$N$16*100000</f>
        <v>11.220550438127431</v>
      </c>
      <c r="O13" s="5">
        <f>+O12/$N$16*100000</f>
        <v>12.97376144408484</v>
      </c>
      <c r="P13" s="60">
        <f>+P12/$P$16*100000</f>
        <v>10.657132543788782</v>
      </c>
      <c r="Q13" s="60">
        <f>+Q12/$Q$16*100000</f>
        <v>12.274959083469721</v>
      </c>
      <c r="R13" s="60">
        <f>+R12/$N$16*100000</f>
        <v>8.4154128285955725</v>
      </c>
      <c r="S13" s="60">
        <f>+S12/$S$16*100000</f>
        <v>6.394012512072905</v>
      </c>
      <c r="T13" s="60">
        <f>+T12/$T$16*100000</f>
        <v>6.6983049939212886</v>
      </c>
      <c r="U13" s="60">
        <f>+U12/$U$16*100000</f>
        <v>7.3406005278559103</v>
      </c>
      <c r="V13" s="60">
        <f>+V12/$V$16*100000</f>
        <v>8.5649719003037283</v>
      </c>
      <c r="W13" s="60">
        <f>+W12/$W$16*100000</f>
        <v>8.6324247152959934</v>
      </c>
      <c r="X13" s="60">
        <f>+X12/$X$16*100000</f>
        <v>9.2834810401477394</v>
      </c>
      <c r="Y13" s="60">
        <f>+Y12/$Y$16*100000</f>
        <v>10.600519425451848</v>
      </c>
      <c r="Z13" s="60">
        <f>+Z12/$Z$16*100000</f>
        <v>0</v>
      </c>
      <c r="AA13" s="60">
        <f t="shared" si="0"/>
        <v>8.6100983206996702</v>
      </c>
    </row>
    <row r="14" spans="1:27" x14ac:dyDescent="0.15">
      <c r="A14" s="4" t="s">
        <v>22</v>
      </c>
      <c r="B14" s="16" t="s">
        <v>23</v>
      </c>
      <c r="C14" s="16" t="s">
        <v>7</v>
      </c>
      <c r="D14" s="11" t="s">
        <v>8</v>
      </c>
      <c r="E14" s="19">
        <v>121</v>
      </c>
      <c r="F14" s="19">
        <v>136</v>
      </c>
      <c r="G14" s="19">
        <v>127</v>
      </c>
      <c r="H14" s="19">
        <v>128</v>
      </c>
      <c r="I14" s="19">
        <v>103</v>
      </c>
      <c r="J14" s="19">
        <v>108</v>
      </c>
      <c r="K14" s="19">
        <f t="shared" ref="K14:Q14" si="1">+K4+K6+K10+K12</f>
        <v>102</v>
      </c>
      <c r="L14" s="19">
        <f t="shared" si="1"/>
        <v>109</v>
      </c>
      <c r="M14" s="19">
        <f t="shared" si="1"/>
        <v>102</v>
      </c>
      <c r="N14" s="19">
        <f t="shared" si="1"/>
        <v>111</v>
      </c>
      <c r="O14" s="19">
        <f t="shared" si="1"/>
        <v>106</v>
      </c>
      <c r="P14" s="32">
        <f t="shared" si="1"/>
        <v>104</v>
      </c>
      <c r="Q14" s="32">
        <f t="shared" si="1"/>
        <v>142</v>
      </c>
      <c r="R14" s="32">
        <f t="shared" ref="R14:W14" si="2">+R4+R6+R10+R12</f>
        <v>80</v>
      </c>
      <c r="S14" s="32">
        <f t="shared" si="2"/>
        <v>85</v>
      </c>
      <c r="T14" s="32">
        <f t="shared" si="2"/>
        <v>79</v>
      </c>
      <c r="U14" s="32">
        <f t="shared" si="2"/>
        <v>82</v>
      </c>
      <c r="V14" s="32">
        <f t="shared" si="2"/>
        <v>80</v>
      </c>
      <c r="W14" s="32">
        <f t="shared" si="2"/>
        <v>102</v>
      </c>
      <c r="X14" s="32">
        <f>+X4+X6+X10+X12</f>
        <v>85</v>
      </c>
      <c r="Y14" s="32">
        <f>+Y4+Y6+Y10+Y12</f>
        <v>97</v>
      </c>
      <c r="Z14" s="32">
        <f>+Z4+Z6+Z10+Z12</f>
        <v>9</v>
      </c>
      <c r="AA14" s="60" t="s">
        <v>48</v>
      </c>
    </row>
    <row r="15" spans="1:27" x14ac:dyDescent="0.15">
      <c r="A15" s="4"/>
      <c r="B15" s="16" t="s">
        <v>24</v>
      </c>
      <c r="C15" s="15" t="s">
        <v>49</v>
      </c>
      <c r="D15" s="12" t="s">
        <v>9</v>
      </c>
      <c r="E15" s="5">
        <f>E14/$E$16*100000</f>
        <v>46.376500528922072</v>
      </c>
      <c r="F15" s="5">
        <f>F14/$F$16*100000</f>
        <v>51.737583930915108</v>
      </c>
      <c r="G15" s="5">
        <f>G14/$G$16*100000</f>
        <v>47.939543328665202</v>
      </c>
      <c r="H15" s="5">
        <f>H14/$H$16*100000</f>
        <v>47.8796425485436</v>
      </c>
      <c r="I15" s="5">
        <f>I14/$I$16*100000</f>
        <v>38.150126302845329</v>
      </c>
      <c r="J15" s="5">
        <f>+J14/$J$16*100000</f>
        <v>39.580447259054026</v>
      </c>
      <c r="K15" s="5">
        <f>+K14/$K$16*100000</f>
        <v>36.972462764742765</v>
      </c>
      <c r="L15" s="5">
        <f>+L14/$L$16*100000</f>
        <v>39.07510306506542</v>
      </c>
      <c r="M15" s="5">
        <f>+M14/$M$16*100000</f>
        <v>36.15803186869671</v>
      </c>
      <c r="N15" s="5">
        <f>+N14/$N$16*100000</f>
        <v>38.921284332254523</v>
      </c>
      <c r="O15" s="5">
        <f>+O14/$N$16*100000</f>
        <v>37.168073326297112</v>
      </c>
      <c r="P15" s="60">
        <f>+P14/$P$16*100000</f>
        <v>35.752960792065593</v>
      </c>
      <c r="Q15" s="60">
        <f>+Q14/$Q$16*100000</f>
        <v>48.41789416257501</v>
      </c>
      <c r="R15" s="5">
        <f>+R14/$N$16*100000</f>
        <v>28.051376095318574</v>
      </c>
      <c r="S15" s="5">
        <f>+S14/$S$16*100000</f>
        <v>28.604792817168263</v>
      </c>
      <c r="T15" s="5">
        <f>+T14/$T$16*100000</f>
        <v>26.458304725989088</v>
      </c>
      <c r="U15" s="5">
        <f>+U14/$U$16*100000</f>
        <v>27.360420149281119</v>
      </c>
      <c r="V15" s="5">
        <f>+V14/$V$16*100000</f>
        <v>26.353759693242239</v>
      </c>
      <c r="W15" s="5">
        <f>+W14/$W$16*100000</f>
        <v>33.865666190776587</v>
      </c>
      <c r="X15" s="5">
        <f>+X14/$X$16*100000</f>
        <v>28.18199601473421</v>
      </c>
      <c r="Y15" s="5">
        <f>+Y14/$Y$16*100000</f>
        <v>32.132824508400915</v>
      </c>
      <c r="Z15" s="5">
        <f>+Z14/$Z$16*100000</f>
        <v>2.9803594313474204</v>
      </c>
      <c r="AA15" s="60" t="e">
        <f t="shared" si="0"/>
        <v>#VALUE!</v>
      </c>
    </row>
    <row r="16" spans="1:27" x14ac:dyDescent="0.15">
      <c r="A16" s="114" t="s">
        <v>50</v>
      </c>
      <c r="B16" s="23" t="s">
        <v>20</v>
      </c>
      <c r="C16" s="16"/>
      <c r="E16" s="63">
        <v>260908</v>
      </c>
      <c r="F16" s="64">
        <v>262865</v>
      </c>
      <c r="G16" s="64">
        <v>264917</v>
      </c>
      <c r="H16" s="64">
        <v>267337</v>
      </c>
      <c r="I16" s="64">
        <v>269986</v>
      </c>
      <c r="J16" s="64">
        <v>272862</v>
      </c>
      <c r="K16" s="64">
        <v>275881</v>
      </c>
      <c r="L16" s="64">
        <v>278950</v>
      </c>
      <c r="M16" s="64">
        <v>282095</v>
      </c>
      <c r="N16" s="64">
        <v>285191</v>
      </c>
      <c r="O16" s="65">
        <v>288149</v>
      </c>
      <c r="P16" s="64">
        <v>290885</v>
      </c>
      <c r="Q16" s="63">
        <v>293280</v>
      </c>
      <c r="R16" s="66">
        <v>295402</v>
      </c>
      <c r="S16" s="66">
        <v>297153</v>
      </c>
      <c r="T16" s="66">
        <v>298583</v>
      </c>
      <c r="U16" s="66">
        <v>299703</v>
      </c>
      <c r="V16" s="66">
        <v>303562</v>
      </c>
      <c r="W16" s="66">
        <v>301190</v>
      </c>
      <c r="X16" s="66">
        <v>301611</v>
      </c>
      <c r="Y16" s="66">
        <v>301872</v>
      </c>
      <c r="Z16" s="66">
        <v>301977</v>
      </c>
      <c r="AA16" s="7">
        <v>301971</v>
      </c>
    </row>
    <row r="17" spans="5:28" ht="56" x14ac:dyDescent="0.15">
      <c r="E17" s="7"/>
      <c r="F17" s="7"/>
      <c r="G17" s="7"/>
      <c r="H17" s="7"/>
      <c r="I17" s="7"/>
      <c r="J17" s="7"/>
      <c r="K17" s="7"/>
      <c r="L17" s="7"/>
      <c r="M17" s="7"/>
      <c r="N17" s="7"/>
      <c r="S17" s="109" t="s">
        <v>51</v>
      </c>
      <c r="T17" s="112" t="s">
        <v>52</v>
      </c>
      <c r="U17" t="s">
        <v>53</v>
      </c>
      <c r="V17" s="109" t="s">
        <v>54</v>
      </c>
      <c r="W17" s="109" t="s">
        <v>29</v>
      </c>
      <c r="X17" s="115" t="s">
        <v>30</v>
      </c>
      <c r="Y17" s="109" t="s">
        <v>55</v>
      </c>
      <c r="AA17" s="119" t="s">
        <v>96</v>
      </c>
      <c r="AB17" t="s">
        <v>56</v>
      </c>
    </row>
    <row r="18" spans="5:28" x14ac:dyDescent="0.15">
      <c r="L18" s="20"/>
      <c r="M18" s="20"/>
      <c r="N18" s="20"/>
    </row>
    <row r="34" spans="21:21" x14ac:dyDescent="0.15">
      <c r="U34">
        <f>334+45</f>
        <v>379</v>
      </c>
    </row>
  </sheetData>
  <phoneticPr fontId="5" type="noConversion"/>
  <pageMargins left="0.75" right="0.75" top="1" bottom="1" header="0" footer="0"/>
  <pageSetup orientation="portrait" horizontalDpi="4294967292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B18"/>
  <sheetViews>
    <sheetView tabSelected="1" topLeftCell="H1" zoomScale="90" zoomScaleNormal="90" workbookViewId="0">
      <selection activeCell="AA12" sqref="AA12"/>
    </sheetView>
  </sheetViews>
  <sheetFormatPr baseColWidth="10" defaultColWidth="8.83203125" defaultRowHeight="13" x14ac:dyDescent="0.15"/>
  <cols>
    <col min="1" max="1" width="26.33203125" customWidth="1"/>
    <col min="2" max="2" width="11.6640625" customWidth="1"/>
    <col min="3" max="3" width="10.5" customWidth="1"/>
    <col min="4" max="4" width="7" customWidth="1"/>
    <col min="5" max="17" width="8.6640625" customWidth="1"/>
    <col min="18" max="18" width="7.33203125" customWidth="1"/>
    <col min="19" max="32" width="8.6640625" customWidth="1"/>
    <col min="33" max="256" width="11.5" customWidth="1"/>
  </cols>
  <sheetData>
    <row r="2" spans="1:27" s="68" customFormat="1" ht="12" x14ac:dyDescent="0.15">
      <c r="A2" s="67" t="s">
        <v>57</v>
      </c>
    </row>
    <row r="3" spans="1:27" s="68" customFormat="1" ht="12" x14ac:dyDescent="0.15">
      <c r="A3" s="69" t="s">
        <v>1</v>
      </c>
      <c r="B3" s="70" t="s">
        <v>2</v>
      </c>
      <c r="C3" s="70" t="s">
        <v>3</v>
      </c>
      <c r="D3" s="69" t="s">
        <v>4</v>
      </c>
      <c r="E3" s="71">
        <v>1998</v>
      </c>
      <c r="F3" s="71">
        <v>1999</v>
      </c>
      <c r="G3" s="71">
        <v>2000</v>
      </c>
      <c r="H3" s="71">
        <v>2001</v>
      </c>
      <c r="I3" s="71">
        <v>2002</v>
      </c>
      <c r="J3" s="71">
        <v>2003</v>
      </c>
      <c r="K3" s="71">
        <v>2004</v>
      </c>
      <c r="L3" s="71">
        <v>2005</v>
      </c>
      <c r="M3" s="71">
        <v>2006</v>
      </c>
      <c r="N3" s="71">
        <v>2007</v>
      </c>
      <c r="O3" s="71">
        <v>2008</v>
      </c>
      <c r="P3" s="71">
        <v>2009</v>
      </c>
      <c r="Q3" s="71">
        <v>2010</v>
      </c>
      <c r="R3" s="71">
        <v>2011</v>
      </c>
      <c r="S3" s="71">
        <v>2012</v>
      </c>
      <c r="T3" s="71">
        <v>2013</v>
      </c>
      <c r="U3" s="71">
        <v>2014</v>
      </c>
      <c r="V3" s="71">
        <v>2015</v>
      </c>
      <c r="W3" s="71">
        <v>2016</v>
      </c>
      <c r="X3" s="71">
        <v>2017</v>
      </c>
      <c r="Y3" s="71">
        <v>2018</v>
      </c>
      <c r="Z3" s="71">
        <v>2019</v>
      </c>
      <c r="AA3" s="71">
        <v>2020</v>
      </c>
    </row>
    <row r="4" spans="1:27" s="68" customFormat="1" ht="12" x14ac:dyDescent="0.15">
      <c r="A4" s="72" t="s">
        <v>5</v>
      </c>
      <c r="B4" s="73" t="s">
        <v>6</v>
      </c>
      <c r="C4" s="73" t="s">
        <v>7</v>
      </c>
      <c r="D4" s="74" t="s">
        <v>8</v>
      </c>
      <c r="E4" s="75">
        <v>54</v>
      </c>
      <c r="F4" s="75">
        <v>48</v>
      </c>
      <c r="G4" s="75">
        <v>46</v>
      </c>
      <c r="H4" s="75">
        <v>42</v>
      </c>
      <c r="I4" s="75">
        <v>44</v>
      </c>
      <c r="J4" s="75">
        <v>61</v>
      </c>
      <c r="K4" s="75">
        <v>40</v>
      </c>
      <c r="L4" s="75">
        <v>53</v>
      </c>
      <c r="M4" s="75">
        <v>30</v>
      </c>
      <c r="N4" s="75">
        <v>43</v>
      </c>
      <c r="O4" s="76">
        <v>47</v>
      </c>
      <c r="P4" s="75">
        <v>52</v>
      </c>
      <c r="Q4" s="76">
        <v>58</v>
      </c>
      <c r="R4" s="76">
        <v>58</v>
      </c>
      <c r="S4" s="76">
        <v>50</v>
      </c>
      <c r="T4" s="83">
        <v>51</v>
      </c>
      <c r="U4" s="83">
        <v>65</v>
      </c>
      <c r="V4" s="83">
        <v>48</v>
      </c>
      <c r="W4" s="83">
        <v>56</v>
      </c>
      <c r="X4" s="83">
        <v>81</v>
      </c>
      <c r="Y4" s="83">
        <v>76</v>
      </c>
      <c r="Z4" s="83">
        <v>76</v>
      </c>
      <c r="AA4" s="83">
        <v>43</v>
      </c>
    </row>
    <row r="5" spans="1:27" s="68" customFormat="1" ht="12" x14ac:dyDescent="0.15">
      <c r="A5" s="72"/>
      <c r="B5" s="73"/>
      <c r="C5" s="73"/>
      <c r="D5" s="68" t="s">
        <v>58</v>
      </c>
      <c r="E5" s="77">
        <f t="shared" ref="E5:P5" si="0">E4/E16*10000</f>
        <v>14.375083189138826</v>
      </c>
      <c r="F5" s="77">
        <f t="shared" si="0"/>
        <v>12.431690450907771</v>
      </c>
      <c r="G5" s="77">
        <f t="shared" si="0"/>
        <v>11.581067472306144</v>
      </c>
      <c r="H5" s="77">
        <f t="shared" si="0"/>
        <v>10.273218697258029</v>
      </c>
      <c r="I5" s="77">
        <f t="shared" si="0"/>
        <v>10.446095771705325</v>
      </c>
      <c r="J5" s="77">
        <f t="shared" si="0"/>
        <v>14.053356678800167</v>
      </c>
      <c r="K5" s="77">
        <f t="shared" si="0"/>
        <v>8.9439438320327351</v>
      </c>
      <c r="L5" s="77">
        <f t="shared" si="0"/>
        <v>11.508979175262208</v>
      </c>
      <c r="M5" s="77">
        <f t="shared" si="0"/>
        <v>6.3311174422285532</v>
      </c>
      <c r="N5" s="77">
        <f t="shared" si="0"/>
        <v>8.8042588042588044</v>
      </c>
      <c r="O5" s="77">
        <f t="shared" si="0"/>
        <v>9.3157853008800444</v>
      </c>
      <c r="P5" s="77">
        <f t="shared" si="0"/>
        <v>9.9590148236105254</v>
      </c>
      <c r="Q5" s="78">
        <f>Q4/Q16*10000</f>
        <v>10.711383615276649</v>
      </c>
      <c r="R5" s="78">
        <f>+R4/$N$16*100000</f>
        <v>118.75511875511874</v>
      </c>
      <c r="S5" s="78">
        <f>+S4/$S$16*100000</f>
        <v>85.783893216209734</v>
      </c>
      <c r="T5" s="78">
        <f t="shared" ref="T5:Y5" si="1">+T4/T16*100000</f>
        <v>84.226519793232143</v>
      </c>
      <c r="U5" s="78">
        <f t="shared" si="1"/>
        <v>103.26311441553077</v>
      </c>
      <c r="V5" s="78">
        <f t="shared" si="1"/>
        <v>73.356359079377697</v>
      </c>
      <c r="W5" s="78">
        <f t="shared" si="1"/>
        <v>82.36505368436535</v>
      </c>
      <c r="X5" s="78">
        <f t="shared" si="1"/>
        <v>11.063865823991652</v>
      </c>
      <c r="Y5" s="78">
        <f t="shared" si="1"/>
        <v>100.14890560965647</v>
      </c>
      <c r="Z5" s="78">
        <f>+Z4/Z16*100000</f>
        <v>100.14890560965647</v>
      </c>
      <c r="AA5" s="78">
        <f>+AA4/AA16*100000</f>
        <v>54.712251727253062</v>
      </c>
    </row>
    <row r="6" spans="1:27" s="79" customFormat="1" ht="12" x14ac:dyDescent="0.15">
      <c r="A6" s="74" t="s">
        <v>10</v>
      </c>
      <c r="B6" s="73" t="s">
        <v>11</v>
      </c>
      <c r="C6" s="73" t="s">
        <v>12</v>
      </c>
      <c r="D6" s="74" t="s">
        <v>8</v>
      </c>
      <c r="E6" s="75">
        <v>249</v>
      </c>
      <c r="F6" s="75">
        <v>276</v>
      </c>
      <c r="G6" s="75">
        <v>258</v>
      </c>
      <c r="H6" s="75">
        <v>283</v>
      </c>
      <c r="I6" s="75">
        <v>314</v>
      </c>
      <c r="J6" s="75">
        <v>293</v>
      </c>
      <c r="K6" s="75">
        <v>298</v>
      </c>
      <c r="L6" s="75">
        <v>333</v>
      </c>
      <c r="M6" s="75">
        <v>283</v>
      </c>
      <c r="N6" s="75">
        <v>362</v>
      </c>
      <c r="O6" s="76">
        <v>346</v>
      </c>
      <c r="P6" s="75">
        <v>362</v>
      </c>
      <c r="Q6" s="76">
        <v>400</v>
      </c>
      <c r="R6" s="76">
        <v>355</v>
      </c>
      <c r="S6" s="76">
        <v>380</v>
      </c>
      <c r="T6" s="111">
        <v>381</v>
      </c>
      <c r="U6" s="111">
        <v>353</v>
      </c>
      <c r="V6" s="111">
        <v>450</v>
      </c>
      <c r="W6" s="111">
        <v>461</v>
      </c>
      <c r="X6" s="111">
        <v>479</v>
      </c>
      <c r="Y6" s="111">
        <v>476</v>
      </c>
      <c r="Z6" s="111"/>
      <c r="AA6" s="81">
        <v>348</v>
      </c>
    </row>
    <row r="7" spans="1:27" s="79" customFormat="1" ht="12" x14ac:dyDescent="0.15">
      <c r="A7" s="74"/>
      <c r="B7" s="70"/>
      <c r="C7" s="70"/>
      <c r="D7" s="68" t="s">
        <v>9</v>
      </c>
      <c r="E7" s="77">
        <f t="shared" ref="E7:Q7" si="2">E6/E16*10000</f>
        <v>66.28510581658459</v>
      </c>
      <c r="F7" s="77">
        <f t="shared" si="2"/>
        <v>71.4822200927197</v>
      </c>
      <c r="G7" s="77">
        <f t="shared" si="2"/>
        <v>64.954682779456192</v>
      </c>
      <c r="H7" s="77">
        <f t="shared" si="2"/>
        <v>69.221925983905294</v>
      </c>
      <c r="I7" s="77">
        <f t="shared" si="2"/>
        <v>74.547138007169821</v>
      </c>
      <c r="J7" s="77">
        <f t="shared" si="2"/>
        <v>67.502188637515559</v>
      </c>
      <c r="K7" s="77">
        <f t="shared" si="2"/>
        <v>66.632381548643878</v>
      </c>
      <c r="L7" s="77">
        <f t="shared" si="2"/>
        <v>72.311133308722944</v>
      </c>
      <c r="M7" s="77">
        <f t="shared" si="2"/>
        <v>59.723541205022691</v>
      </c>
      <c r="N7" s="77">
        <f t="shared" si="2"/>
        <v>74.119574119574125</v>
      </c>
      <c r="O7" s="77">
        <f t="shared" si="2"/>
        <v>68.580036470308414</v>
      </c>
      <c r="P7" s="77">
        <f t="shared" si="2"/>
        <v>69.330064733596359</v>
      </c>
      <c r="Q7" s="78">
        <f t="shared" si="2"/>
        <v>73.871611139838961</v>
      </c>
      <c r="R7" s="78">
        <f>+R6/$N$16*100000</f>
        <v>726.86322686322694</v>
      </c>
      <c r="S7" s="78">
        <f t="shared" ref="S7:Y7" si="3">+S6/S16*100000</f>
        <v>651.95758844319391</v>
      </c>
      <c r="T7" s="78">
        <f t="shared" si="3"/>
        <v>629.22164786708731</v>
      </c>
      <c r="U7" s="78">
        <f t="shared" si="3"/>
        <v>560.79814444126714</v>
      </c>
      <c r="V7" s="78">
        <f t="shared" si="3"/>
        <v>687.71586636916584</v>
      </c>
      <c r="W7" s="78">
        <f t="shared" si="3"/>
        <v>678.04088836593621</v>
      </c>
      <c r="X7" s="78">
        <f t="shared" si="3"/>
        <v>65.42705839125928</v>
      </c>
      <c r="Y7" s="78">
        <f t="shared" si="3"/>
        <v>627.24840881837463</v>
      </c>
      <c r="Z7" s="78">
        <f>+Z6/Z16*100000</f>
        <v>0</v>
      </c>
      <c r="AA7" s="78" t="e">
        <f t="shared" ref="AA7:AA15" si="4">+AA6/AA18*100000</f>
        <v>#DIV/0!</v>
      </c>
    </row>
    <row r="8" spans="1:27" s="79" customFormat="1" ht="12" x14ac:dyDescent="0.15">
      <c r="A8" s="72" t="s">
        <v>13</v>
      </c>
      <c r="B8" s="73" t="s">
        <v>14</v>
      </c>
      <c r="C8" s="73" t="s">
        <v>15</v>
      </c>
      <c r="D8" s="74" t="s">
        <v>8</v>
      </c>
      <c r="E8" s="75">
        <v>208</v>
      </c>
      <c r="F8" s="75">
        <v>246</v>
      </c>
      <c r="G8" s="75">
        <v>240</v>
      </c>
      <c r="H8" s="75">
        <v>249</v>
      </c>
      <c r="I8" s="75">
        <v>277</v>
      </c>
      <c r="J8" s="75">
        <v>266</v>
      </c>
      <c r="K8" s="75">
        <v>257</v>
      </c>
      <c r="L8" s="75">
        <v>287</v>
      </c>
      <c r="M8" s="75">
        <v>254</v>
      </c>
      <c r="N8" s="75">
        <v>317</v>
      </c>
      <c r="O8" s="76">
        <v>299</v>
      </c>
      <c r="P8" s="75">
        <v>390</v>
      </c>
      <c r="Q8" s="76">
        <v>376</v>
      </c>
      <c r="R8" s="76">
        <v>305</v>
      </c>
      <c r="S8" s="76">
        <v>333</v>
      </c>
      <c r="T8" s="111">
        <v>334</v>
      </c>
      <c r="U8" s="111">
        <v>349</v>
      </c>
      <c r="V8" s="111">
        <v>394</v>
      </c>
      <c r="W8" s="111">
        <v>388</v>
      </c>
      <c r="X8" s="111">
        <v>403</v>
      </c>
      <c r="Y8" s="111">
        <v>411</v>
      </c>
      <c r="Z8" s="111"/>
      <c r="AA8" s="78" t="s">
        <v>48</v>
      </c>
    </row>
    <row r="9" spans="1:27" s="68" customFormat="1" ht="12" x14ac:dyDescent="0.15">
      <c r="B9" s="73"/>
      <c r="C9" s="73"/>
      <c r="D9" s="68" t="s">
        <v>9</v>
      </c>
      <c r="E9" s="77">
        <f t="shared" ref="E9:Q9" si="5">E8/E16*10000</f>
        <v>55.370690802608806</v>
      </c>
      <c r="F9" s="77">
        <f t="shared" si="5"/>
        <v>63.712413560902334</v>
      </c>
      <c r="G9" s="77">
        <f t="shared" si="5"/>
        <v>60.422960725075527</v>
      </c>
      <c r="H9" s="77">
        <f t="shared" si="5"/>
        <v>60.905510848029742</v>
      </c>
      <c r="I9" s="77">
        <f t="shared" si="5"/>
        <v>65.762921108235801</v>
      </c>
      <c r="J9" s="77">
        <f t="shared" si="5"/>
        <v>61.281850435423671</v>
      </c>
      <c r="K9" s="77">
        <f t="shared" si="5"/>
        <v>57.464839120810325</v>
      </c>
      <c r="L9" s="77">
        <f t="shared" si="5"/>
        <v>62.322207986797252</v>
      </c>
      <c r="M9" s="77">
        <f t="shared" si="5"/>
        <v>53.603461010868422</v>
      </c>
      <c r="N9" s="77">
        <f t="shared" si="5"/>
        <v>64.905814905814907</v>
      </c>
      <c r="O9" s="77">
        <f t="shared" si="5"/>
        <v>59.264251169428363</v>
      </c>
      <c r="P9" s="77">
        <f t="shared" si="5"/>
        <v>74.692611177078945</v>
      </c>
      <c r="Q9" s="78">
        <f t="shared" si="5"/>
        <v>69.439314471448625</v>
      </c>
      <c r="R9" s="78">
        <f>+R8/$N$16*100000</f>
        <v>624.48812448812441</v>
      </c>
      <c r="S9" s="78">
        <f t="shared" ref="S9:Y9" si="6">+S8/S16*100000</f>
        <v>571.3207288199568</v>
      </c>
      <c r="T9" s="78">
        <f t="shared" si="6"/>
        <v>551.60112962626545</v>
      </c>
      <c r="U9" s="78">
        <f t="shared" si="6"/>
        <v>554.44349124646521</v>
      </c>
      <c r="V9" s="78">
        <f t="shared" si="6"/>
        <v>602.13344744322524</v>
      </c>
      <c r="W9" s="78">
        <f t="shared" si="6"/>
        <v>570.67215767024561</v>
      </c>
      <c r="X9" s="78">
        <f t="shared" si="6"/>
        <v>55.046147247760935</v>
      </c>
      <c r="Y9" s="78">
        <f t="shared" si="6"/>
        <v>541.59473954695795</v>
      </c>
      <c r="Z9" s="78">
        <f>+Z8/Z16*100000</f>
        <v>0</v>
      </c>
      <c r="AA9" s="78" t="e">
        <f t="shared" si="4"/>
        <v>#VALUE!</v>
      </c>
    </row>
    <row r="10" spans="1:27" s="68" customFormat="1" ht="12" x14ac:dyDescent="0.15">
      <c r="A10" s="72" t="s">
        <v>16</v>
      </c>
      <c r="B10" s="73" t="s">
        <v>17</v>
      </c>
      <c r="C10" s="73" t="s">
        <v>18</v>
      </c>
      <c r="D10" s="74" t="s">
        <v>8</v>
      </c>
      <c r="E10" s="80">
        <v>60</v>
      </c>
      <c r="F10" s="80">
        <v>67</v>
      </c>
      <c r="G10" s="80">
        <v>60</v>
      </c>
      <c r="H10" s="80">
        <v>68</v>
      </c>
      <c r="I10" s="80">
        <v>58</v>
      </c>
      <c r="J10" s="75">
        <v>49</v>
      </c>
      <c r="K10" s="75">
        <v>55</v>
      </c>
      <c r="L10" s="75">
        <v>40</v>
      </c>
      <c r="M10" s="75">
        <v>30</v>
      </c>
      <c r="N10" s="75">
        <v>26</v>
      </c>
      <c r="O10" s="76">
        <v>25</v>
      </c>
      <c r="P10" s="75">
        <v>46</v>
      </c>
      <c r="Q10" s="76">
        <v>54</v>
      </c>
      <c r="R10" s="81">
        <v>25</v>
      </c>
      <c r="S10" s="81">
        <v>28</v>
      </c>
      <c r="T10" s="83">
        <v>26</v>
      </c>
      <c r="U10" s="83">
        <v>26</v>
      </c>
      <c r="V10" s="83">
        <v>28</v>
      </c>
      <c r="W10" s="83">
        <v>25</v>
      </c>
      <c r="X10" s="83">
        <v>31</v>
      </c>
      <c r="Y10" s="83">
        <v>38</v>
      </c>
      <c r="Z10" s="83"/>
      <c r="AA10" s="81">
        <v>33</v>
      </c>
    </row>
    <row r="11" spans="1:27" s="68" customFormat="1" ht="12" x14ac:dyDescent="0.15">
      <c r="A11" s="72"/>
      <c r="B11" s="73"/>
      <c r="C11" s="73"/>
      <c r="D11" s="68" t="s">
        <v>9</v>
      </c>
      <c r="E11" s="77">
        <f t="shared" ref="E11:Q11" si="7">E10/E16*10000</f>
        <v>15.972314654598696</v>
      </c>
      <c r="F11" s="77">
        <f t="shared" si="7"/>
        <v>17.352567921058764</v>
      </c>
      <c r="G11" s="77">
        <f t="shared" si="7"/>
        <v>15.105740181268882</v>
      </c>
      <c r="H11" s="77">
        <f t="shared" si="7"/>
        <v>16.632830271751093</v>
      </c>
      <c r="I11" s="77">
        <f t="shared" si="7"/>
        <v>13.769853517247927</v>
      </c>
      <c r="J11" s="77">
        <f t="shared" si="7"/>
        <v>11.288761922314889</v>
      </c>
      <c r="K11" s="77">
        <f t="shared" si="7"/>
        <v>12.297922769045011</v>
      </c>
      <c r="L11" s="77">
        <f t="shared" si="7"/>
        <v>8.6860220190658186</v>
      </c>
      <c r="M11" s="77">
        <f t="shared" si="7"/>
        <v>6.3311174422285532</v>
      </c>
      <c r="N11" s="77">
        <f t="shared" si="7"/>
        <v>5.3235053235053238</v>
      </c>
      <c r="O11" s="77">
        <f t="shared" si="7"/>
        <v>4.9552049472766191</v>
      </c>
      <c r="P11" s="77">
        <f t="shared" si="7"/>
        <v>8.8098977285785427</v>
      </c>
      <c r="Q11" s="78">
        <f t="shared" si="7"/>
        <v>9.9726675038782595</v>
      </c>
      <c r="R11" s="78">
        <f>+R10/$N$16*100000</f>
        <v>51.187551187551186</v>
      </c>
      <c r="S11" s="78">
        <f t="shared" ref="S11:Y11" si="8">+S10/S16*100000</f>
        <v>48.03898020107745</v>
      </c>
      <c r="T11" s="78">
        <f t="shared" si="8"/>
        <v>42.939010090667374</v>
      </c>
      <c r="U11" s="78">
        <f t="shared" si="8"/>
        <v>41.305245766212309</v>
      </c>
      <c r="V11" s="78">
        <f t="shared" si="8"/>
        <v>42.791209462970322</v>
      </c>
      <c r="W11" s="78">
        <f t="shared" si="8"/>
        <v>36.770113251948814</v>
      </c>
      <c r="X11" s="78">
        <f t="shared" si="8"/>
        <v>4.2343190190585327</v>
      </c>
      <c r="Y11" s="78">
        <f t="shared" si="8"/>
        <v>50.074452804828233</v>
      </c>
      <c r="Z11" s="78">
        <f>+Z10/Z16*100000</f>
        <v>0</v>
      </c>
      <c r="AA11" s="78" t="e">
        <f t="shared" si="4"/>
        <v>#DIV/0!</v>
      </c>
    </row>
    <row r="12" spans="1:27" s="68" customFormat="1" ht="12" x14ac:dyDescent="0.15">
      <c r="A12" s="72" t="s">
        <v>19</v>
      </c>
      <c r="B12" s="73" t="s">
        <v>20</v>
      </c>
      <c r="C12" s="73" t="s">
        <v>21</v>
      </c>
      <c r="D12" s="74" t="s">
        <v>8</v>
      </c>
      <c r="E12" s="75">
        <v>116</v>
      </c>
      <c r="F12" s="75">
        <v>136</v>
      </c>
      <c r="G12" s="75">
        <v>130</v>
      </c>
      <c r="H12" s="75">
        <v>105</v>
      </c>
      <c r="I12" s="75">
        <v>133</v>
      </c>
      <c r="J12" s="75">
        <v>123</v>
      </c>
      <c r="K12" s="75">
        <f>57+49</f>
        <v>106</v>
      </c>
      <c r="L12" s="75">
        <v>112</v>
      </c>
      <c r="M12" s="75">
        <v>127</v>
      </c>
      <c r="N12" s="75">
        <v>143</v>
      </c>
      <c r="O12" s="76">
        <v>157</v>
      </c>
      <c r="P12" s="75">
        <v>156</v>
      </c>
      <c r="Q12" s="76">
        <v>140</v>
      </c>
      <c r="R12" s="76">
        <v>138</v>
      </c>
      <c r="S12" s="76">
        <v>133</v>
      </c>
      <c r="T12" s="83">
        <v>114</v>
      </c>
      <c r="U12" s="83">
        <v>131</v>
      </c>
      <c r="V12" s="83">
        <v>147</v>
      </c>
      <c r="W12" s="83">
        <v>171</v>
      </c>
      <c r="X12" s="83">
        <v>154</v>
      </c>
      <c r="Y12" s="83">
        <v>194</v>
      </c>
      <c r="Z12" s="83"/>
      <c r="AA12" s="81">
        <v>145</v>
      </c>
    </row>
    <row r="13" spans="1:27" s="68" customFormat="1" ht="12" x14ac:dyDescent="0.15">
      <c r="A13" s="72"/>
      <c r="B13" s="73"/>
      <c r="C13" s="73"/>
      <c r="D13" s="68" t="s">
        <v>9</v>
      </c>
      <c r="E13" s="77">
        <f t="shared" ref="E13:Q13" si="9">E12/E16*10000</f>
        <v>30.879808332224144</v>
      </c>
      <c r="F13" s="77">
        <f t="shared" si="9"/>
        <v>35.223122944238689</v>
      </c>
      <c r="G13" s="77">
        <f t="shared" si="9"/>
        <v>32.729103726082577</v>
      </c>
      <c r="H13" s="77">
        <f t="shared" si="9"/>
        <v>25.683046743145074</v>
      </c>
      <c r="I13" s="77">
        <f t="shared" si="9"/>
        <v>31.575698582654734</v>
      </c>
      <c r="J13" s="77">
        <f t="shared" si="9"/>
        <v>28.337096253974103</v>
      </c>
      <c r="K13" s="77">
        <f t="shared" si="9"/>
        <v>23.701451154886747</v>
      </c>
      <c r="L13" s="77">
        <f t="shared" si="9"/>
        <v>24.320861653384291</v>
      </c>
      <c r="M13" s="77">
        <f t="shared" si="9"/>
        <v>26.801730505434211</v>
      </c>
      <c r="N13" s="77">
        <f t="shared" si="9"/>
        <v>29.27927927927928</v>
      </c>
      <c r="O13" s="77">
        <f t="shared" si="9"/>
        <v>31.11868706889717</v>
      </c>
      <c r="P13" s="77">
        <f t="shared" si="9"/>
        <v>29.877044470831578</v>
      </c>
      <c r="Q13" s="78">
        <f t="shared" si="9"/>
        <v>25.855063898943637</v>
      </c>
      <c r="R13" s="78">
        <f>+R12/$N$16*100000</f>
        <v>282.55528255528253</v>
      </c>
      <c r="S13" s="78">
        <f t="shared" ref="S13:Y13" si="10">+S12/S16*100000</f>
        <v>228.18515595511786</v>
      </c>
      <c r="T13" s="78">
        <f t="shared" si="10"/>
        <v>188.2710442436954</v>
      </c>
      <c r="U13" s="78">
        <f t="shared" si="10"/>
        <v>208.11489212976204</v>
      </c>
      <c r="V13" s="78">
        <f t="shared" si="10"/>
        <v>224.65384968059419</v>
      </c>
      <c r="W13" s="78">
        <f t="shared" si="10"/>
        <v>251.50757464332992</v>
      </c>
      <c r="X13" s="78">
        <f t="shared" si="10"/>
        <v>21.035004159194003</v>
      </c>
      <c r="Y13" s="78">
        <f t="shared" si="10"/>
        <v>255.64325905622835</v>
      </c>
      <c r="Z13" s="78">
        <f>+Z12/Z16*100000</f>
        <v>0</v>
      </c>
      <c r="AA13" s="78" t="e">
        <f t="shared" si="4"/>
        <v>#DIV/0!</v>
      </c>
    </row>
    <row r="14" spans="1:27" s="68" customFormat="1" ht="12" x14ac:dyDescent="0.15">
      <c r="A14" s="72" t="s">
        <v>22</v>
      </c>
      <c r="B14" s="73" t="s">
        <v>23</v>
      </c>
      <c r="C14" s="73" t="s">
        <v>7</v>
      </c>
      <c r="D14" s="74" t="s">
        <v>8</v>
      </c>
      <c r="E14" s="80">
        <v>479</v>
      </c>
      <c r="F14" s="80">
        <v>527</v>
      </c>
      <c r="G14" s="80">
        <v>494</v>
      </c>
      <c r="H14" s="80">
        <v>498</v>
      </c>
      <c r="I14" s="80">
        <v>549</v>
      </c>
      <c r="J14" s="75">
        <v>526</v>
      </c>
      <c r="K14" s="75">
        <f t="shared" ref="K14:Q14" si="11">SUM(K4,K6,K10,K12)</f>
        <v>499</v>
      </c>
      <c r="L14" s="75">
        <f t="shared" si="11"/>
        <v>538</v>
      </c>
      <c r="M14" s="75">
        <f t="shared" si="11"/>
        <v>470</v>
      </c>
      <c r="N14" s="75">
        <f t="shared" si="11"/>
        <v>574</v>
      </c>
      <c r="O14" s="75">
        <f t="shared" si="11"/>
        <v>575</v>
      </c>
      <c r="P14" s="75">
        <f t="shared" si="11"/>
        <v>616</v>
      </c>
      <c r="Q14" s="76">
        <f t="shared" si="11"/>
        <v>652</v>
      </c>
      <c r="R14" s="81">
        <f t="shared" ref="R14:W14" si="12">+R4+R6+R10+R12</f>
        <v>576</v>
      </c>
      <c r="S14" s="81">
        <f t="shared" si="12"/>
        <v>591</v>
      </c>
      <c r="T14" s="81">
        <f t="shared" si="12"/>
        <v>572</v>
      </c>
      <c r="U14" s="81">
        <f t="shared" si="12"/>
        <v>575</v>
      </c>
      <c r="V14" s="81">
        <f t="shared" si="12"/>
        <v>673</v>
      </c>
      <c r="W14" s="81">
        <f t="shared" si="12"/>
        <v>713</v>
      </c>
      <c r="X14" s="81">
        <f>+X4+X6+X10+X12</f>
        <v>745</v>
      </c>
      <c r="Y14" s="81">
        <f>+Y4+Y6+Y10+Y12</f>
        <v>784</v>
      </c>
      <c r="Z14" s="81">
        <f>+Z4+Z6+Z10+Z12</f>
        <v>76</v>
      </c>
      <c r="AA14" s="78" t="s">
        <v>48</v>
      </c>
    </row>
    <row r="15" spans="1:27" s="68" customFormat="1" ht="14.25" customHeight="1" x14ac:dyDescent="0.15">
      <c r="A15" s="72"/>
      <c r="B15" s="73" t="s">
        <v>24</v>
      </c>
      <c r="C15" s="73" t="s">
        <v>25</v>
      </c>
      <c r="D15" s="68" t="s">
        <v>9</v>
      </c>
      <c r="E15" s="77">
        <f t="shared" ref="E15:Q15" si="13">E14/E16*10000</f>
        <v>127.51231199254624</v>
      </c>
      <c r="F15" s="77">
        <f t="shared" si="13"/>
        <v>136.48960140892493</v>
      </c>
      <c r="G15" s="77">
        <f t="shared" si="13"/>
        <v>124.37059415911381</v>
      </c>
      <c r="H15" s="77">
        <f t="shared" si="13"/>
        <v>121.81102169605948</v>
      </c>
      <c r="I15" s="77">
        <f t="shared" si="13"/>
        <v>130.3387858787778</v>
      </c>
      <c r="J15" s="77">
        <f t="shared" si="13"/>
        <v>121.1814034926047</v>
      </c>
      <c r="K15" s="77">
        <f t="shared" si="13"/>
        <v>111.57569930460836</v>
      </c>
      <c r="L15" s="77">
        <f t="shared" si="13"/>
        <v>116.82699615643526</v>
      </c>
      <c r="M15" s="77">
        <f t="shared" si="13"/>
        <v>99.187506594913998</v>
      </c>
      <c r="N15" s="77">
        <f t="shared" si="13"/>
        <v>117.52661752661753</v>
      </c>
      <c r="O15" s="77">
        <f t="shared" si="13"/>
        <v>113.96971378736225</v>
      </c>
      <c r="P15" s="77">
        <f t="shared" si="13"/>
        <v>117.976021756617</v>
      </c>
      <c r="Q15" s="78">
        <f t="shared" si="13"/>
        <v>120.4107261579375</v>
      </c>
      <c r="R15" s="77">
        <f>+R14/$N$16*100000</f>
        <v>1179.3611793611794</v>
      </c>
      <c r="S15" s="77">
        <f t="shared" ref="S15:Y15" si="14">+S14/S16*100000</f>
        <v>1013.9656178155989</v>
      </c>
      <c r="T15" s="77">
        <f t="shared" si="14"/>
        <v>944.65822199468209</v>
      </c>
      <c r="U15" s="77">
        <f t="shared" si="14"/>
        <v>913.48139675277218</v>
      </c>
      <c r="V15" s="77">
        <f t="shared" si="14"/>
        <v>1028.5172845921079</v>
      </c>
      <c r="W15" s="77">
        <f t="shared" si="14"/>
        <v>1048.6836299455802</v>
      </c>
      <c r="X15" s="77">
        <f t="shared" si="14"/>
        <v>101.76024739350348</v>
      </c>
      <c r="Y15" s="77">
        <f t="shared" si="14"/>
        <v>1033.1150262890876</v>
      </c>
      <c r="Z15" s="77">
        <f>+Z14/Z16*100000</f>
        <v>100.14890560965647</v>
      </c>
      <c r="AA15" s="78" t="e">
        <f t="shared" si="4"/>
        <v>#VALUE!</v>
      </c>
    </row>
    <row r="16" spans="1:27" s="68" customFormat="1" ht="12" x14ac:dyDescent="0.15">
      <c r="A16" s="68" t="s">
        <v>59</v>
      </c>
      <c r="B16" s="82" t="s">
        <v>20</v>
      </c>
      <c r="C16" s="73"/>
      <c r="E16" s="62">
        <v>37565</v>
      </c>
      <c r="F16" s="62">
        <v>38611</v>
      </c>
      <c r="G16" s="62">
        <v>39720</v>
      </c>
      <c r="H16" s="62">
        <v>40883</v>
      </c>
      <c r="I16" s="62">
        <v>42121</v>
      </c>
      <c r="J16" s="62">
        <v>43406</v>
      </c>
      <c r="K16" s="62">
        <v>44723</v>
      </c>
      <c r="L16" s="62">
        <v>46051</v>
      </c>
      <c r="M16" s="62">
        <v>47385</v>
      </c>
      <c r="N16" s="84">
        <v>48840</v>
      </c>
      <c r="O16" s="85">
        <v>50452</v>
      </c>
      <c r="P16" s="84">
        <v>52214</v>
      </c>
      <c r="Q16" s="86">
        <v>54148</v>
      </c>
      <c r="R16" s="61">
        <v>56140</v>
      </c>
      <c r="S16" s="61">
        <v>58286</v>
      </c>
      <c r="T16" s="91">
        <v>60551</v>
      </c>
      <c r="U16" s="91">
        <v>62946</v>
      </c>
      <c r="V16" s="68">
        <v>65434</v>
      </c>
      <c r="W16" s="68">
        <v>67990</v>
      </c>
      <c r="X16" s="68">
        <v>732113</v>
      </c>
      <c r="Y16" s="68">
        <v>75887</v>
      </c>
      <c r="Z16" s="68">
        <v>75887</v>
      </c>
      <c r="AA16" s="83">
        <v>78593</v>
      </c>
    </row>
    <row r="17" spans="1:28" s="68" customFormat="1" ht="65" x14ac:dyDescent="0.15">
      <c r="E17" s="83"/>
      <c r="F17" s="83"/>
      <c r="G17" s="83"/>
      <c r="H17" s="83"/>
      <c r="I17" s="83"/>
      <c r="J17" s="83"/>
      <c r="K17" s="83"/>
      <c r="L17" s="83"/>
      <c r="M17" s="83"/>
      <c r="N17" s="83"/>
      <c r="T17" s="113" t="s">
        <v>60</v>
      </c>
      <c r="U17" s="68" t="s">
        <v>61</v>
      </c>
      <c r="V17" s="113" t="s">
        <v>62</v>
      </c>
      <c r="W17" s="109" t="s">
        <v>29</v>
      </c>
      <c r="X17" s="115" t="s">
        <v>30</v>
      </c>
      <c r="Y17" s="68" t="s">
        <v>55</v>
      </c>
      <c r="AA17" s="117" t="s">
        <v>97</v>
      </c>
      <c r="AB17" s="68" t="s">
        <v>63</v>
      </c>
    </row>
    <row r="18" spans="1:28" s="68" customFormat="1" ht="12" x14ac:dyDescent="0.15">
      <c r="A18" s="68" t="s">
        <v>64</v>
      </c>
    </row>
  </sheetData>
  <phoneticPr fontId="5" type="noConversion"/>
  <pageMargins left="0.75" right="0.75" top="1" bottom="1" header="0" footer="0"/>
  <pageSetup orientation="portrait" horizontalDpi="4294967292" verticalDpi="144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O38"/>
  <sheetViews>
    <sheetView zoomScaleNormal="100" workbookViewId="0">
      <selection activeCell="G28" sqref="G28"/>
    </sheetView>
  </sheetViews>
  <sheetFormatPr baseColWidth="10" defaultColWidth="8.83203125" defaultRowHeight="13" x14ac:dyDescent="0.15"/>
  <cols>
    <col min="1" max="1" width="23.6640625" customWidth="1"/>
    <col min="2" max="2" width="13.5" customWidth="1"/>
    <col min="3" max="3" width="9.33203125" customWidth="1"/>
    <col min="4" max="5" width="8.5" customWidth="1"/>
    <col min="6" max="6" width="9.33203125" style="7" customWidth="1"/>
    <col min="7" max="7" width="9" customWidth="1"/>
    <col min="8" max="8" width="9.1640625" style="7" customWidth="1"/>
    <col min="9" max="9" width="9.33203125" customWidth="1"/>
    <col min="10" max="10" width="7.33203125" customWidth="1"/>
    <col min="11" max="11" width="9.33203125" customWidth="1"/>
    <col min="12" max="12" width="7.5" customWidth="1"/>
    <col min="13" max="13" width="8.1640625" style="7" customWidth="1"/>
    <col min="14" max="14" width="6.6640625" style="7" customWidth="1"/>
    <col min="15" max="15" width="7" customWidth="1"/>
    <col min="16" max="256" width="11.5" customWidth="1"/>
  </cols>
  <sheetData>
    <row r="2" spans="1:15" s="68" customFormat="1" ht="12" x14ac:dyDescent="0.15">
      <c r="A2" s="67" t="s">
        <v>65</v>
      </c>
      <c r="F2" s="83"/>
      <c r="H2" s="83"/>
      <c r="M2" s="83"/>
      <c r="N2" s="83"/>
    </row>
    <row r="3" spans="1:15" s="68" customFormat="1" ht="12" x14ac:dyDescent="0.15">
      <c r="A3" s="69" t="s">
        <v>1</v>
      </c>
      <c r="B3" s="71" t="s">
        <v>2</v>
      </c>
      <c r="C3" s="71" t="s">
        <v>3</v>
      </c>
      <c r="D3" s="71" t="s">
        <v>4</v>
      </c>
      <c r="E3" s="88">
        <v>2002</v>
      </c>
      <c r="F3" s="88">
        <v>2003</v>
      </c>
      <c r="G3" s="88">
        <v>2004</v>
      </c>
      <c r="H3" s="88">
        <v>2005</v>
      </c>
      <c r="I3" s="88">
        <v>2006</v>
      </c>
      <c r="J3" s="88">
        <v>2007</v>
      </c>
      <c r="K3" s="88">
        <v>2008</v>
      </c>
      <c r="L3" s="88">
        <v>2009</v>
      </c>
      <c r="M3" s="88">
        <v>2010</v>
      </c>
      <c r="N3" s="88">
        <v>2011</v>
      </c>
      <c r="O3" s="88">
        <v>2012</v>
      </c>
    </row>
    <row r="4" spans="1:15" s="68" customFormat="1" ht="12" x14ac:dyDescent="0.15">
      <c r="A4" s="72" t="s">
        <v>5</v>
      </c>
      <c r="B4" s="73" t="s">
        <v>6</v>
      </c>
      <c r="C4" s="73" t="s">
        <v>66</v>
      </c>
      <c r="D4" s="74" t="s">
        <v>8</v>
      </c>
      <c r="E4" s="76">
        <v>410</v>
      </c>
      <c r="F4" s="83">
        <v>718</v>
      </c>
      <c r="G4" s="83">
        <v>309</v>
      </c>
      <c r="H4" s="83">
        <v>574</v>
      </c>
      <c r="I4" s="83">
        <v>524</v>
      </c>
      <c r="J4" s="83">
        <v>594</v>
      </c>
      <c r="K4" s="89">
        <v>339</v>
      </c>
      <c r="L4" s="83">
        <v>640</v>
      </c>
      <c r="M4" s="83">
        <v>500</v>
      </c>
      <c r="N4" s="83">
        <f>+'Egreso&lt;60'!N4+'Egreso&gt;=60'!N4</f>
        <v>442</v>
      </c>
      <c r="O4" s="83">
        <f>+'Egreso&lt;60'!O4+'Egreso&gt;=60'!O4</f>
        <v>188</v>
      </c>
    </row>
    <row r="5" spans="1:15" s="68" customFormat="1" ht="12" x14ac:dyDescent="0.15">
      <c r="A5" s="72"/>
      <c r="B5" s="73"/>
      <c r="C5" s="73"/>
      <c r="D5" s="68" t="s">
        <v>67</v>
      </c>
      <c r="E5" s="78">
        <f t="shared" ref="E5:K5" si="0">E4/E17*100</f>
        <v>1.5144799054373521</v>
      </c>
      <c r="F5" s="78">
        <f t="shared" si="0"/>
        <v>2.29958684303238</v>
      </c>
      <c r="G5" s="78">
        <f t="shared" si="0"/>
        <v>1.1745030217796191</v>
      </c>
      <c r="H5" s="78">
        <f t="shared" si="0"/>
        <v>1.3294114922296592</v>
      </c>
      <c r="I5" s="78">
        <f t="shared" si="0"/>
        <v>1.391692340380325</v>
      </c>
      <c r="J5" s="78">
        <f t="shared" si="0"/>
        <v>1.9428907859876361</v>
      </c>
      <c r="K5" s="90">
        <f t="shared" si="0"/>
        <v>1.0129986553115196</v>
      </c>
      <c r="L5" s="78">
        <f>L4/L17*100</f>
        <v>1.4057283429977157</v>
      </c>
      <c r="M5" s="78">
        <f>M4/M17*100</f>
        <v>1.0621348911311737</v>
      </c>
      <c r="N5" s="78">
        <f>N4/N17*100</f>
        <v>1.8065148976171987</v>
      </c>
      <c r="O5" s="78">
        <f>O4/O17*100</f>
        <v>2.1254946297343134</v>
      </c>
    </row>
    <row r="6" spans="1:15" s="68" customFormat="1" ht="12" x14ac:dyDescent="0.15">
      <c r="A6" s="74" t="s">
        <v>10</v>
      </c>
      <c r="B6" s="73" t="s">
        <v>11</v>
      </c>
      <c r="C6" s="73" t="s">
        <v>68</v>
      </c>
      <c r="D6" s="74" t="s">
        <v>8</v>
      </c>
      <c r="E6" s="76">
        <v>824</v>
      </c>
      <c r="F6" s="83">
        <v>1340</v>
      </c>
      <c r="G6" s="83">
        <v>777</v>
      </c>
      <c r="H6" s="83">
        <v>1283</v>
      </c>
      <c r="I6" s="83">
        <v>617</v>
      </c>
      <c r="J6" s="83">
        <v>788</v>
      </c>
      <c r="K6" s="89">
        <v>447</v>
      </c>
      <c r="L6" s="83">
        <v>1243</v>
      </c>
      <c r="M6" s="83">
        <v>1178</v>
      </c>
      <c r="N6" s="83">
        <f>+'Egreso&lt;60'!N6+'Egreso&gt;=60'!N6</f>
        <v>805</v>
      </c>
      <c r="O6" s="83">
        <f>+'Egreso&lt;60'!O6+'Egreso&gt;=60'!O6</f>
        <v>292</v>
      </c>
    </row>
    <row r="7" spans="1:15" s="68" customFormat="1" ht="12" x14ac:dyDescent="0.15">
      <c r="A7" s="74"/>
      <c r="B7" s="73"/>
      <c r="C7" s="73"/>
      <c r="D7" s="68" t="s">
        <v>67</v>
      </c>
      <c r="E7" s="78">
        <f t="shared" ref="E7:K7" si="1">E6/E17*100</f>
        <v>3.0437352245862881</v>
      </c>
      <c r="F7" s="78">
        <f t="shared" si="1"/>
        <v>4.2917080357428823</v>
      </c>
      <c r="G7" s="78">
        <f t="shared" si="1"/>
        <v>2.9533619673875857</v>
      </c>
      <c r="H7" s="78">
        <f t="shared" si="1"/>
        <v>2.9714894504018341</v>
      </c>
      <c r="I7" s="78">
        <f t="shared" si="1"/>
        <v>1.6386911717837034</v>
      </c>
      <c r="J7" s="78">
        <f t="shared" si="1"/>
        <v>2.5774376083472346</v>
      </c>
      <c r="K7" s="90">
        <f t="shared" si="1"/>
        <v>1.3357238906320035</v>
      </c>
      <c r="L7" s="78">
        <f>L6/L17*100</f>
        <v>2.7301880161658758</v>
      </c>
      <c r="M7" s="78">
        <f>M6/M17*100</f>
        <v>2.5023898035050451</v>
      </c>
      <c r="N7" s="78">
        <f>N6/N17*100</f>
        <v>3.2901459108186537</v>
      </c>
      <c r="O7" s="78">
        <f>O6/O17*100</f>
        <v>3.3013001695873374</v>
      </c>
    </row>
    <row r="8" spans="1:15" s="68" customFormat="1" ht="12" x14ac:dyDescent="0.15">
      <c r="A8" s="72" t="s">
        <v>13</v>
      </c>
      <c r="B8" s="73" t="s">
        <v>14</v>
      </c>
      <c r="C8" s="73" t="s">
        <v>69</v>
      </c>
      <c r="D8" s="74" t="s">
        <v>8</v>
      </c>
      <c r="E8" s="76">
        <v>210</v>
      </c>
      <c r="F8" s="83">
        <v>292</v>
      </c>
      <c r="G8" s="83">
        <v>203</v>
      </c>
      <c r="H8" s="83">
        <v>399</v>
      </c>
      <c r="I8" s="83">
        <v>234</v>
      </c>
      <c r="J8" s="83">
        <v>298</v>
      </c>
      <c r="K8" s="89">
        <v>255</v>
      </c>
      <c r="L8" s="83">
        <v>647</v>
      </c>
      <c r="M8" s="83">
        <v>428</v>
      </c>
      <c r="N8" s="83">
        <f>+'Egreso&lt;60'!N8+'Egreso&gt;=60'!N8</f>
        <v>412</v>
      </c>
      <c r="O8" s="83">
        <f>+'Egreso&lt;60'!O8+'Egreso&gt;=60'!O8</f>
        <v>134</v>
      </c>
    </row>
    <row r="9" spans="1:15" s="68" customFormat="1" ht="12" x14ac:dyDescent="0.15">
      <c r="A9" s="72"/>
      <c r="B9" s="73"/>
      <c r="C9" s="73"/>
      <c r="D9" s="68" t="s">
        <v>67</v>
      </c>
      <c r="E9" s="78">
        <f t="shared" ref="E9:K9" si="2">E8/E17*100</f>
        <v>0.775709219858156</v>
      </c>
      <c r="F9" s="78">
        <f t="shared" si="2"/>
        <v>0.93520801972904588</v>
      </c>
      <c r="G9" s="78">
        <f t="shared" si="2"/>
        <v>0.77159907256072069</v>
      </c>
      <c r="H9" s="78">
        <f t="shared" si="2"/>
        <v>0.92410311045232407</v>
      </c>
      <c r="I9" s="78">
        <f t="shared" si="2"/>
        <v>0.62148093062785514</v>
      </c>
      <c r="J9" s="78">
        <f t="shared" si="2"/>
        <v>0.97471625290288821</v>
      </c>
      <c r="K9" s="90">
        <f t="shared" si="2"/>
        <v>0.76199013895114298</v>
      </c>
      <c r="L9" s="78">
        <f>L8/L17*100</f>
        <v>1.4211034967492531</v>
      </c>
      <c r="M9" s="78">
        <f>M8/M17*100</f>
        <v>0.90918746680828455</v>
      </c>
      <c r="N9" s="78">
        <f>N8/N17*100</f>
        <v>1.6839007642947643</v>
      </c>
      <c r="O9" s="78">
        <f>O8/O17*100</f>
        <v>1.5149802148106275</v>
      </c>
    </row>
    <row r="10" spans="1:15" s="68" customFormat="1" ht="13.5" customHeight="1" x14ac:dyDescent="0.15">
      <c r="A10" s="72" t="s">
        <v>16</v>
      </c>
      <c r="B10" s="73" t="s">
        <v>17</v>
      </c>
      <c r="C10" s="73" t="s">
        <v>70</v>
      </c>
      <c r="D10" s="74" t="s">
        <v>8</v>
      </c>
      <c r="E10" s="76">
        <v>383</v>
      </c>
      <c r="F10" s="83">
        <v>609</v>
      </c>
      <c r="G10" s="83">
        <v>335</v>
      </c>
      <c r="H10" s="83">
        <v>786</v>
      </c>
      <c r="I10" s="83">
        <v>454</v>
      </c>
      <c r="J10" s="83">
        <v>457</v>
      </c>
      <c r="K10" s="89">
        <v>296</v>
      </c>
      <c r="L10" s="83">
        <v>441</v>
      </c>
      <c r="M10" s="83">
        <v>393</v>
      </c>
      <c r="N10" s="83">
        <f>+'Egreso&lt;60'!N10+'Egreso&gt;=60'!N10</f>
        <v>380</v>
      </c>
      <c r="O10" s="83">
        <f>+'Egreso&lt;60'!O10+'Egreso&gt;=60'!O10</f>
        <v>128</v>
      </c>
    </row>
    <row r="11" spans="1:15" s="68" customFormat="1" ht="13.5" customHeight="1" x14ac:dyDescent="0.15">
      <c r="A11" s="72"/>
      <c r="B11" s="73"/>
      <c r="C11" s="73"/>
      <c r="D11" s="68" t="s">
        <v>67</v>
      </c>
      <c r="E11" s="78">
        <f t="shared" ref="E11:K11" si="3">E10/E17*100</f>
        <v>1.4147458628841607</v>
      </c>
      <c r="F11" s="78">
        <f t="shared" si="3"/>
        <v>1.9504852192294142</v>
      </c>
      <c r="G11" s="78">
        <f t="shared" si="3"/>
        <v>1.2733285187578396</v>
      </c>
      <c r="H11" s="78">
        <f t="shared" si="3"/>
        <v>1.8204136461542026</v>
      </c>
      <c r="I11" s="78">
        <f t="shared" si="3"/>
        <v>1.2057792414745565</v>
      </c>
      <c r="J11" s="78">
        <f t="shared" si="3"/>
        <v>1.4947829784450333</v>
      </c>
      <c r="K11" s="90">
        <f t="shared" si="3"/>
        <v>0.88450620050799333</v>
      </c>
      <c r="L11" s="78">
        <f>L10/L17*100</f>
        <v>0.96863468634686356</v>
      </c>
      <c r="M11" s="78">
        <f>M10/M17*100</f>
        <v>0.8348380244291026</v>
      </c>
      <c r="N11" s="78">
        <f>N10/N17*100</f>
        <v>1.553112355417501</v>
      </c>
      <c r="O11" s="78">
        <f>O10/O17*100</f>
        <v>1.4471452798191069</v>
      </c>
    </row>
    <row r="12" spans="1:15" s="68" customFormat="1" ht="12" x14ac:dyDescent="0.15">
      <c r="A12" s="72" t="s">
        <v>19</v>
      </c>
      <c r="B12" s="73" t="s">
        <v>20</v>
      </c>
      <c r="C12" s="73" t="s">
        <v>71</v>
      </c>
      <c r="D12" s="74" t="s">
        <v>8</v>
      </c>
      <c r="E12" s="76">
        <v>419</v>
      </c>
      <c r="F12" s="83">
        <v>584</v>
      </c>
      <c r="G12" s="83">
        <v>197</v>
      </c>
      <c r="H12" s="83">
        <v>520</v>
      </c>
      <c r="I12" s="83">
        <v>278</v>
      </c>
      <c r="J12" s="83">
        <v>359</v>
      </c>
      <c r="K12" s="89">
        <v>186</v>
      </c>
      <c r="L12" s="83">
        <v>494</v>
      </c>
      <c r="M12" s="83">
        <v>581</v>
      </c>
      <c r="N12" s="83">
        <f>+'Egreso&lt;60'!N12+'Egreso&gt;=60'!N12</f>
        <v>426</v>
      </c>
      <c r="O12" s="83">
        <f>+'Egreso&lt;60'!O12+'Egreso&gt;=60'!O12</f>
        <v>150</v>
      </c>
    </row>
    <row r="13" spans="1:15" s="68" customFormat="1" ht="12" x14ac:dyDescent="0.15">
      <c r="A13" s="72"/>
      <c r="B13" s="73"/>
      <c r="C13" s="73"/>
      <c r="D13" s="68" t="s">
        <v>67</v>
      </c>
      <c r="E13" s="78">
        <f t="shared" ref="E13:K13" si="4">E12/E17*100</f>
        <v>1.5477245862884161</v>
      </c>
      <c r="F13" s="78">
        <f t="shared" si="4"/>
        <v>1.8704160394580918</v>
      </c>
      <c r="G13" s="78">
        <f t="shared" si="4"/>
        <v>0.74879318864266986</v>
      </c>
      <c r="H13" s="78">
        <f t="shared" si="4"/>
        <v>1.204344905852653</v>
      </c>
      <c r="I13" s="78">
        <f t="shared" si="4"/>
        <v>0.73834059279719533</v>
      </c>
      <c r="J13" s="78">
        <f t="shared" si="4"/>
        <v>1.174238707356164</v>
      </c>
      <c r="K13" s="90">
        <f t="shared" si="4"/>
        <v>0.55580457194083366</v>
      </c>
      <c r="L13" s="78">
        <f>L12/L17*100</f>
        <v>1.0850465647513619</v>
      </c>
      <c r="M13" s="78">
        <f>M12/M17*100</f>
        <v>1.2342007434944238</v>
      </c>
      <c r="N13" s="78">
        <f>N12/N17*100</f>
        <v>1.7411206931785672</v>
      </c>
      <c r="O13" s="78">
        <f>O12/O17*100</f>
        <v>1.6958733747880157</v>
      </c>
    </row>
    <row r="14" spans="1:15" s="68" customFormat="1" ht="12" x14ac:dyDescent="0.15">
      <c r="A14" s="72" t="s">
        <v>22</v>
      </c>
      <c r="B14" s="73" t="s">
        <v>23</v>
      </c>
      <c r="C14" s="73" t="s">
        <v>72</v>
      </c>
      <c r="D14" s="74" t="s">
        <v>8</v>
      </c>
      <c r="E14" s="76">
        <f>SUM(E4,E6,E8,E10,E12)</f>
        <v>2246</v>
      </c>
      <c r="F14" s="83">
        <f>+F4+F6+F10+F12</f>
        <v>3251</v>
      </c>
      <c r="G14" s="83">
        <f>+G4+G6+G10+G12</f>
        <v>1618</v>
      </c>
      <c r="H14" s="83">
        <f>+H4+H6+H10+H12</f>
        <v>3163</v>
      </c>
      <c r="I14" s="83">
        <v>1873</v>
      </c>
      <c r="J14" s="83">
        <f t="shared" ref="J14:O14" si="5">SUM(J4,J6,J10,J12)</f>
        <v>2198</v>
      </c>
      <c r="K14" s="89">
        <f t="shared" si="5"/>
        <v>1268</v>
      </c>
      <c r="L14" s="83">
        <f t="shared" si="5"/>
        <v>2818</v>
      </c>
      <c r="M14" s="83">
        <f t="shared" si="5"/>
        <v>2652</v>
      </c>
      <c r="N14" s="83">
        <f t="shared" si="5"/>
        <v>2053</v>
      </c>
      <c r="O14" s="83">
        <f t="shared" si="5"/>
        <v>758</v>
      </c>
    </row>
    <row r="15" spans="1:15" s="68" customFormat="1" ht="12" x14ac:dyDescent="0.15">
      <c r="A15" s="72"/>
      <c r="B15" s="73" t="s">
        <v>24</v>
      </c>
      <c r="C15" s="73" t="s">
        <v>73</v>
      </c>
      <c r="D15" s="68" t="s">
        <v>67</v>
      </c>
      <c r="E15" s="78">
        <f t="shared" ref="E15:K15" si="6">E14/E17*100</f>
        <v>8.296394799054374</v>
      </c>
      <c r="F15" s="78">
        <f t="shared" si="6"/>
        <v>10.412196137462768</v>
      </c>
      <c r="G15" s="78">
        <f t="shared" si="6"/>
        <v>6.1499866965677139</v>
      </c>
      <c r="H15" s="78">
        <f t="shared" si="6"/>
        <v>7.3256594946383498</v>
      </c>
      <c r="I15" s="78">
        <f t="shared" si="6"/>
        <v>4.97450334643578</v>
      </c>
      <c r="J15" s="78">
        <f t="shared" si="6"/>
        <v>7.1893500801360668</v>
      </c>
      <c r="K15" s="90">
        <f t="shared" si="6"/>
        <v>3.7890333183923501</v>
      </c>
      <c r="L15" s="78">
        <f>L14/L17*100</f>
        <v>6.1895976102618171</v>
      </c>
      <c r="M15" s="78">
        <f>M14/M17*100</f>
        <v>5.6335634625597448</v>
      </c>
      <c r="N15" s="78">
        <f>N14/N17*100</f>
        <v>8.3908938570319211</v>
      </c>
      <c r="O15" s="78">
        <f>O14/O17*100</f>
        <v>8.5698134539287736</v>
      </c>
    </row>
    <row r="16" spans="1:15" s="68" customFormat="1" ht="12" x14ac:dyDescent="0.15">
      <c r="B16" s="82" t="s">
        <v>20</v>
      </c>
      <c r="C16" s="73" t="s">
        <v>71</v>
      </c>
      <c r="D16" s="76"/>
      <c r="E16" s="79"/>
      <c r="F16" s="83"/>
      <c r="H16" s="83"/>
    </row>
    <row r="17" spans="1:15" s="68" customFormat="1" ht="12" x14ac:dyDescent="0.15">
      <c r="A17" s="67" t="s">
        <v>74</v>
      </c>
      <c r="E17" s="91">
        <v>27072</v>
      </c>
      <c r="F17" s="91">
        <v>31223</v>
      </c>
      <c r="G17" s="91">
        <v>26309</v>
      </c>
      <c r="H17" s="91">
        <v>43177</v>
      </c>
      <c r="I17" s="91">
        <v>37652</v>
      </c>
      <c r="J17" s="91">
        <v>30573</v>
      </c>
      <c r="K17" s="85">
        <v>33465</v>
      </c>
      <c r="L17" s="91">
        <v>45528</v>
      </c>
      <c r="M17" s="91">
        <v>47075</v>
      </c>
      <c r="N17" s="91">
        <f>+'Egreso&lt;60'!$N$17+'Egreso&gt;=60'!N17</f>
        <v>24467</v>
      </c>
      <c r="O17" s="91">
        <f>+'Egreso&lt;60'!$O$17+'Egreso&gt;=60'!O17</f>
        <v>8845</v>
      </c>
    </row>
    <row r="19" spans="1:15" x14ac:dyDescent="0.15">
      <c r="E19" s="22"/>
      <c r="F19" s="27"/>
      <c r="G19" s="7"/>
      <c r="H19"/>
    </row>
    <row r="20" spans="1:15" x14ac:dyDescent="0.15">
      <c r="E20" s="22"/>
      <c r="G20" s="7"/>
      <c r="H20"/>
    </row>
    <row r="21" spans="1:15" x14ac:dyDescent="0.15">
      <c r="A21" s="8" t="s">
        <v>75</v>
      </c>
      <c r="B21" s="7"/>
      <c r="C21" s="7"/>
      <c r="E21" s="28"/>
      <c r="G21" s="7"/>
      <c r="H21"/>
    </row>
    <row r="22" spans="1:15" x14ac:dyDescent="0.15">
      <c r="A22" s="35" t="s">
        <v>35</v>
      </c>
      <c r="B22" s="36" t="s">
        <v>37</v>
      </c>
      <c r="C22" s="36" t="s">
        <v>67</v>
      </c>
      <c r="G22" s="7"/>
      <c r="H22"/>
    </row>
    <row r="23" spans="1:15" x14ac:dyDescent="0.15">
      <c r="A23" t="s">
        <v>76</v>
      </c>
      <c r="B23" s="7">
        <v>786</v>
      </c>
      <c r="C23" s="29">
        <f>+B23/$B$25*100</f>
        <v>35.759781619654227</v>
      </c>
      <c r="G23" s="7"/>
      <c r="H23"/>
    </row>
    <row r="24" spans="1:15" x14ac:dyDescent="0.15">
      <c r="A24" t="s">
        <v>77</v>
      </c>
      <c r="B24" s="7">
        <v>1412</v>
      </c>
      <c r="C24" s="29">
        <f>+B24/$B$25*100</f>
        <v>64.240218380345766</v>
      </c>
      <c r="G24" s="7"/>
      <c r="H24"/>
    </row>
    <row r="25" spans="1:15" x14ac:dyDescent="0.15">
      <c r="A25" t="s">
        <v>78</v>
      </c>
      <c r="B25" s="7">
        <f>SUM(B23:B24)</f>
        <v>2198</v>
      </c>
      <c r="C25" s="29">
        <f>+B25/$B$25*100</f>
        <v>100</v>
      </c>
    </row>
    <row r="26" spans="1:15" x14ac:dyDescent="0.15">
      <c r="B26" s="7"/>
      <c r="C26" s="7"/>
    </row>
    <row r="27" spans="1:15" x14ac:dyDescent="0.15">
      <c r="A27" s="8" t="s">
        <v>79</v>
      </c>
      <c r="B27" s="7"/>
      <c r="C27" s="7"/>
    </row>
    <row r="28" spans="1:15" x14ac:dyDescent="0.15">
      <c r="A28" s="35" t="s">
        <v>35</v>
      </c>
      <c r="B28" s="36" t="s">
        <v>37</v>
      </c>
      <c r="C28" s="36" t="s">
        <v>67</v>
      </c>
    </row>
    <row r="29" spans="1:15" x14ac:dyDescent="0.15">
      <c r="A29" t="s">
        <v>76</v>
      </c>
      <c r="B29" s="7">
        <f>'Egreso&lt;60'!$N$14</f>
        <v>613</v>
      </c>
      <c r="C29" s="29">
        <f>+B29/$B$25*100</f>
        <v>27.888989990900821</v>
      </c>
    </row>
    <row r="30" spans="1:15" x14ac:dyDescent="0.15">
      <c r="A30" t="s">
        <v>77</v>
      </c>
      <c r="B30" s="7">
        <f>'Egreso&gt;=60'!N14</f>
        <v>1440</v>
      </c>
      <c r="C30" s="29">
        <f>+B30/$B$25*100</f>
        <v>65.514103730664246</v>
      </c>
    </row>
    <row r="31" spans="1:15" x14ac:dyDescent="0.15">
      <c r="A31" t="s">
        <v>78</v>
      </c>
      <c r="B31" s="7">
        <f>SUM(B29:B30)</f>
        <v>2053</v>
      </c>
      <c r="C31" s="29">
        <f>+B31/$B$25*100</f>
        <v>93.403093721565057</v>
      </c>
    </row>
    <row r="33" spans="1:3" x14ac:dyDescent="0.15">
      <c r="A33" s="8" t="s">
        <v>80</v>
      </c>
      <c r="B33" s="7"/>
      <c r="C33" s="7"/>
    </row>
    <row r="34" spans="1:3" x14ac:dyDescent="0.15">
      <c r="A34" s="35" t="s">
        <v>35</v>
      </c>
      <c r="B34" s="36" t="s">
        <v>37</v>
      </c>
      <c r="C34" s="36" t="s">
        <v>67</v>
      </c>
    </row>
    <row r="35" spans="1:3" x14ac:dyDescent="0.15">
      <c r="A35" t="s">
        <v>76</v>
      </c>
      <c r="B35" s="7">
        <f>'Egreso&lt;60'!$O$14</f>
        <v>281</v>
      </c>
      <c r="C35" s="29">
        <f>+B35/$B$25*100</f>
        <v>12.784349408553231</v>
      </c>
    </row>
    <row r="36" spans="1:3" x14ac:dyDescent="0.15">
      <c r="A36" t="s">
        <v>77</v>
      </c>
      <c r="B36" s="7">
        <f>'Egreso&gt;=60'!O14</f>
        <v>477</v>
      </c>
      <c r="C36" s="29">
        <f>+B36/$B$25*100</f>
        <v>21.701546860782532</v>
      </c>
    </row>
    <row r="37" spans="1:3" x14ac:dyDescent="0.15">
      <c r="A37" t="s">
        <v>78</v>
      </c>
      <c r="B37" s="7">
        <f>SUM(B35:B36)</f>
        <v>758</v>
      </c>
      <c r="C37" s="29">
        <f>+B37/$B$25*100</f>
        <v>34.485896269335761</v>
      </c>
    </row>
    <row r="38" spans="1:3" x14ac:dyDescent="0.15">
      <c r="B38" s="94" t="s">
        <v>81</v>
      </c>
    </row>
  </sheetData>
  <phoneticPr fontId="5" type="noConversion"/>
  <pageMargins left="0.75" right="0.75" top="1" bottom="1" header="0" footer="0"/>
  <pageSetup orientation="portrait" horizontalDpi="120" verticalDpi="144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O53"/>
  <sheetViews>
    <sheetView zoomScale="75" workbookViewId="0">
      <selection activeCell="N3" sqref="N3:O17"/>
    </sheetView>
  </sheetViews>
  <sheetFormatPr baseColWidth="10" defaultColWidth="8.83203125" defaultRowHeight="13" x14ac:dyDescent="0.15"/>
  <cols>
    <col min="1" max="1" width="30.5" customWidth="1"/>
    <col min="2" max="2" width="14.5" customWidth="1"/>
    <col min="3" max="4" width="11.5" customWidth="1"/>
    <col min="5" max="5" width="7.6640625" customWidth="1"/>
    <col min="6" max="6" width="9.6640625" style="7" customWidth="1"/>
    <col min="7" max="7" width="9.6640625" customWidth="1"/>
    <col min="8" max="8" width="9.5" customWidth="1"/>
    <col min="9" max="9" width="9.33203125" customWidth="1"/>
    <col min="10" max="10" width="8.6640625" customWidth="1"/>
    <col min="11" max="11" width="8.5" customWidth="1"/>
    <col min="12" max="12" width="9" customWidth="1"/>
    <col min="13" max="13" width="8.1640625" customWidth="1"/>
    <col min="14" max="14" width="10.1640625" customWidth="1"/>
    <col min="15" max="256" width="11.5" customWidth="1"/>
  </cols>
  <sheetData>
    <row r="2" spans="1:15" x14ac:dyDescent="0.15">
      <c r="A2" s="8" t="s">
        <v>82</v>
      </c>
    </row>
    <row r="3" spans="1:15" x14ac:dyDescent="0.15">
      <c r="A3" s="1" t="s">
        <v>1</v>
      </c>
      <c r="B3" s="2" t="s">
        <v>2</v>
      </c>
      <c r="C3" s="2" t="s">
        <v>3</v>
      </c>
      <c r="D3" s="2" t="s">
        <v>4</v>
      </c>
      <c r="E3" s="24">
        <v>2002</v>
      </c>
      <c r="F3" s="24">
        <v>2003</v>
      </c>
      <c r="G3" s="24">
        <v>2004</v>
      </c>
      <c r="H3" s="24">
        <v>2005</v>
      </c>
      <c r="I3" s="24">
        <v>2006</v>
      </c>
      <c r="J3" s="24">
        <v>2007</v>
      </c>
      <c r="K3" s="24">
        <v>2008</v>
      </c>
      <c r="L3" s="24">
        <v>2009</v>
      </c>
      <c r="M3" s="24">
        <v>2010</v>
      </c>
      <c r="N3" s="88">
        <v>2011</v>
      </c>
      <c r="O3" s="88">
        <v>2012</v>
      </c>
    </row>
    <row r="4" spans="1:15" x14ac:dyDescent="0.15">
      <c r="A4" s="4" t="s">
        <v>5</v>
      </c>
      <c r="B4" s="16" t="s">
        <v>6</v>
      </c>
      <c r="C4" s="16" t="s">
        <v>66</v>
      </c>
      <c r="D4" s="11" t="s">
        <v>8</v>
      </c>
      <c r="E4" s="7">
        <v>193</v>
      </c>
      <c r="F4" s="7">
        <f>+EgresoTotal!F4-'Egreso&gt;=60'!F4</f>
        <v>308</v>
      </c>
      <c r="G4" s="7">
        <f>+EgresoTotal!G4-'Egreso&gt;=60'!G4</f>
        <v>132</v>
      </c>
      <c r="H4" s="7">
        <v>189</v>
      </c>
      <c r="I4" s="7">
        <v>221</v>
      </c>
      <c r="J4" s="7">
        <v>212</v>
      </c>
      <c r="K4" s="7">
        <v>135</v>
      </c>
      <c r="L4" s="7">
        <v>248</v>
      </c>
      <c r="M4" s="7">
        <v>180</v>
      </c>
      <c r="N4" s="83">
        <v>145</v>
      </c>
      <c r="O4" s="83">
        <v>77</v>
      </c>
    </row>
    <row r="5" spans="1:15" x14ac:dyDescent="0.15">
      <c r="A5" s="4"/>
      <c r="B5" s="16"/>
      <c r="C5" s="16"/>
      <c r="D5" s="12" t="s">
        <v>67</v>
      </c>
      <c r="E5" s="21">
        <f t="shared" ref="E5:K5" si="0">E4/E17*100</f>
        <v>0.89438806246814029</v>
      </c>
      <c r="F5" s="21">
        <f t="shared" si="0"/>
        <v>1.4578501443650305</v>
      </c>
      <c r="G5" s="21">
        <f t="shared" si="0"/>
        <v>0.6350428172808622</v>
      </c>
      <c r="H5" s="21">
        <f t="shared" si="0"/>
        <v>0.62601437514491076</v>
      </c>
      <c r="I5" s="21">
        <f t="shared" si="0"/>
        <v>0.74486012807549717</v>
      </c>
      <c r="J5" s="21">
        <f t="shared" si="0"/>
        <v>0.8809840425531914</v>
      </c>
      <c r="K5" s="21">
        <f t="shared" si="0"/>
        <v>0.51436409357616397</v>
      </c>
      <c r="L5" s="21">
        <f>L4/L17*100</f>
        <v>0.71593533487297922</v>
      </c>
      <c r="M5" s="21">
        <f>M4/M17*100</f>
        <v>0.5054617955126226</v>
      </c>
      <c r="N5" s="78">
        <f>N4/N17*100</f>
        <v>0.86706930574657648</v>
      </c>
      <c r="O5" s="78">
        <f>O4/O17*100</f>
        <v>1.2004989086373559</v>
      </c>
    </row>
    <row r="6" spans="1:15" x14ac:dyDescent="0.15">
      <c r="A6" s="11" t="s">
        <v>10</v>
      </c>
      <c r="B6" s="15" t="s">
        <v>11</v>
      </c>
      <c r="C6" s="15" t="s">
        <v>68</v>
      </c>
      <c r="D6" s="11" t="s">
        <v>8</v>
      </c>
      <c r="E6" s="7">
        <v>394</v>
      </c>
      <c r="F6" s="7">
        <f>+EgresoTotal!F6-'Egreso&gt;=60'!F6</f>
        <v>532</v>
      </c>
      <c r="G6" s="7">
        <f>+EgresoTotal!G6-'Egreso&gt;=60'!G6</f>
        <v>303</v>
      </c>
      <c r="H6" s="7">
        <v>468</v>
      </c>
      <c r="I6" s="7">
        <v>243</v>
      </c>
      <c r="J6" s="7">
        <v>297</v>
      </c>
      <c r="K6" s="7">
        <v>138</v>
      </c>
      <c r="L6" s="7">
        <v>438</v>
      </c>
      <c r="M6" s="7">
        <v>387</v>
      </c>
      <c r="N6" s="83">
        <v>272</v>
      </c>
      <c r="O6" s="83">
        <v>132</v>
      </c>
    </row>
    <row r="7" spans="1:15" x14ac:dyDescent="0.15">
      <c r="A7" s="11"/>
      <c r="B7" s="15"/>
      <c r="C7" s="15"/>
      <c r="D7" s="12" t="s">
        <v>67</v>
      </c>
      <c r="E7" s="21">
        <f t="shared" ref="E7:K7" si="1">E6/E17*100</f>
        <v>1.825849205245841</v>
      </c>
      <c r="F7" s="21">
        <f t="shared" si="1"/>
        <v>2.5181047948123254</v>
      </c>
      <c r="G7" s="21">
        <f t="shared" si="1"/>
        <v>1.4577119214856153</v>
      </c>
      <c r="H7" s="21">
        <f t="shared" si="1"/>
        <v>1.5501308336921598</v>
      </c>
      <c r="I7" s="21">
        <f t="shared" si="1"/>
        <v>0.81900910010111216</v>
      </c>
      <c r="J7" s="21">
        <f t="shared" si="1"/>
        <v>1.2342087765957446</v>
      </c>
      <c r="K7" s="21">
        <f t="shared" si="1"/>
        <v>0.52579440676674538</v>
      </c>
      <c r="L7" s="21">
        <f>L6/L17*100</f>
        <v>1.2644341801385681</v>
      </c>
      <c r="M7" s="21">
        <f>M6/M17*100</f>
        <v>1.0867428603521385</v>
      </c>
      <c r="N7" s="78">
        <f>N6/N17*100</f>
        <v>1.6265024218142676</v>
      </c>
      <c r="O7" s="78">
        <f>O6/O17*100</f>
        <v>2.0579981290926099</v>
      </c>
    </row>
    <row r="8" spans="1:15" x14ac:dyDescent="0.15">
      <c r="A8" s="4" t="s">
        <v>13</v>
      </c>
      <c r="B8" s="16" t="s">
        <v>14</v>
      </c>
      <c r="C8" s="16" t="s">
        <v>69</v>
      </c>
      <c r="D8" s="11" t="s">
        <v>8</v>
      </c>
      <c r="E8" s="7">
        <v>103</v>
      </c>
      <c r="F8" s="7">
        <f>+EgresoTotal!F8-'Egreso&gt;=60'!F8</f>
        <v>118</v>
      </c>
      <c r="G8" s="7">
        <f>+EgresoTotal!G8-'Egreso&gt;=60'!G8</f>
        <v>82</v>
      </c>
      <c r="H8" s="7">
        <v>160</v>
      </c>
      <c r="I8" s="7">
        <v>77</v>
      </c>
      <c r="J8" s="7">
        <v>99</v>
      </c>
      <c r="K8" s="7">
        <v>75</v>
      </c>
      <c r="L8" s="7">
        <v>214</v>
      </c>
      <c r="M8" s="7">
        <v>134</v>
      </c>
      <c r="N8" s="83">
        <v>125</v>
      </c>
      <c r="O8" s="83">
        <v>57</v>
      </c>
    </row>
    <row r="9" spans="1:15" x14ac:dyDescent="0.15">
      <c r="A9" s="4"/>
      <c r="B9" s="16"/>
      <c r="C9" s="16"/>
      <c r="D9" s="12" t="s">
        <v>67</v>
      </c>
      <c r="E9" s="21">
        <f t="shared" ref="E9:K9" si="2">E8/E17*100</f>
        <v>0.47731590898558784</v>
      </c>
      <c r="F9" s="21">
        <f t="shared" si="2"/>
        <v>0.55852700336062855</v>
      </c>
      <c r="G9" s="21">
        <f t="shared" si="2"/>
        <v>0.39449629558356586</v>
      </c>
      <c r="H9" s="21">
        <f t="shared" si="2"/>
        <v>0.529959259381935</v>
      </c>
      <c r="I9" s="21">
        <f t="shared" si="2"/>
        <v>0.25952140208965285</v>
      </c>
      <c r="J9" s="21">
        <f t="shared" si="2"/>
        <v>0.41140292553191488</v>
      </c>
      <c r="K9" s="21">
        <f t="shared" si="2"/>
        <v>0.28575782976453551</v>
      </c>
      <c r="L9" s="21">
        <f>L8/L17*100</f>
        <v>0.61778290993071594</v>
      </c>
      <c r="M9" s="21">
        <f>M8/M17*100</f>
        <v>0.37628822554828567</v>
      </c>
      <c r="N9" s="78">
        <f>N8/N17*100</f>
        <v>0.74747353943670392</v>
      </c>
      <c r="O9" s="78">
        <f>O8/O17*100</f>
        <v>0.88868101028999058</v>
      </c>
    </row>
    <row r="10" spans="1:15" x14ac:dyDescent="0.15">
      <c r="A10" s="4" t="s">
        <v>16</v>
      </c>
      <c r="B10" s="16" t="s">
        <v>17</v>
      </c>
      <c r="C10" s="16" t="s">
        <v>70</v>
      </c>
      <c r="D10" s="11" t="s">
        <v>8</v>
      </c>
      <c r="E10" s="7">
        <v>123</v>
      </c>
      <c r="F10" s="7">
        <f>+EgresoTotal!F10-'Egreso&gt;=60'!F10</f>
        <v>155</v>
      </c>
      <c r="G10" s="17">
        <f>+EgresoTotal!G10-'Egreso&gt;=60'!G10</f>
        <v>109</v>
      </c>
      <c r="H10" s="7">
        <v>221</v>
      </c>
      <c r="I10" s="7">
        <v>170</v>
      </c>
      <c r="J10" s="7">
        <v>169</v>
      </c>
      <c r="K10" s="7">
        <v>105</v>
      </c>
      <c r="L10" s="7">
        <v>139</v>
      </c>
      <c r="M10" s="7">
        <v>91</v>
      </c>
      <c r="N10" s="83">
        <v>78</v>
      </c>
      <c r="O10" s="83">
        <v>23</v>
      </c>
    </row>
    <row r="11" spans="1:15" x14ac:dyDescent="0.15">
      <c r="A11" s="4"/>
      <c r="B11" s="16"/>
      <c r="C11" s="16"/>
      <c r="D11" s="12" t="s">
        <v>67</v>
      </c>
      <c r="E11" s="21">
        <f t="shared" ref="E11:K11" si="3">E10/E17*100</f>
        <v>0.56999860975948846</v>
      </c>
      <c r="F11" s="21">
        <f t="shared" si="3"/>
        <v>0.73365835187201212</v>
      </c>
      <c r="G11" s="21">
        <f t="shared" si="3"/>
        <v>0.52439141730010586</v>
      </c>
      <c r="H11" s="21">
        <f t="shared" si="3"/>
        <v>0.7320062270212977</v>
      </c>
      <c r="I11" s="21">
        <f t="shared" si="3"/>
        <v>0.57296932928884392</v>
      </c>
      <c r="J11" s="21">
        <f t="shared" si="3"/>
        <v>0.70229388297872342</v>
      </c>
      <c r="K11" s="21">
        <f t="shared" si="3"/>
        <v>0.40006096167034977</v>
      </c>
      <c r="L11" s="21">
        <f>L10/L17*100</f>
        <v>0.40127020785219397</v>
      </c>
      <c r="M11" s="21">
        <f>M10/M17*100</f>
        <v>0.25553901884249247</v>
      </c>
      <c r="N11" s="78">
        <f>N10/N17*100</f>
        <v>0.46642348860850324</v>
      </c>
      <c r="O11" s="78">
        <f>O10/O17*100</f>
        <v>0.3585905830994699</v>
      </c>
    </row>
    <row r="12" spans="1:15" x14ac:dyDescent="0.15">
      <c r="A12" s="4" t="s">
        <v>19</v>
      </c>
      <c r="B12" s="16" t="s">
        <v>20</v>
      </c>
      <c r="C12" s="16" t="s">
        <v>71</v>
      </c>
      <c r="D12" s="11" t="s">
        <v>8</v>
      </c>
      <c r="E12" s="7">
        <v>171</v>
      </c>
      <c r="F12" s="7">
        <f>+EgresoTotal!F12-'Egreso&gt;=60'!F12</f>
        <v>207</v>
      </c>
      <c r="G12" s="7">
        <f>+EgresoTotal!G12-'Egreso&gt;=60'!G12</f>
        <v>59</v>
      </c>
      <c r="H12" s="7">
        <v>133</v>
      </c>
      <c r="I12" s="7">
        <v>98</v>
      </c>
      <c r="J12" s="7">
        <v>108</v>
      </c>
      <c r="K12" s="7">
        <v>57</v>
      </c>
      <c r="L12" s="7">
        <v>171</v>
      </c>
      <c r="M12" s="7">
        <v>122</v>
      </c>
      <c r="N12" s="83">
        <v>118</v>
      </c>
      <c r="O12" s="83">
        <v>49</v>
      </c>
    </row>
    <row r="13" spans="1:15" x14ac:dyDescent="0.15">
      <c r="A13" s="4"/>
      <c r="B13" s="16"/>
      <c r="C13" s="16"/>
      <c r="D13" s="12" t="s">
        <v>67</v>
      </c>
      <c r="E13" s="21">
        <f t="shared" ref="E13:K13" si="4">E12/E17*100</f>
        <v>0.79243709161684972</v>
      </c>
      <c r="F13" s="21">
        <f t="shared" si="4"/>
        <v>0.97978889572584837</v>
      </c>
      <c r="G13" s="21">
        <f t="shared" si="4"/>
        <v>0.28384489560280962</v>
      </c>
      <c r="H13" s="21">
        <f t="shared" si="4"/>
        <v>0.44052863436123352</v>
      </c>
      <c r="I13" s="21">
        <f t="shared" si="4"/>
        <v>0.33029996629592179</v>
      </c>
      <c r="J13" s="21">
        <f t="shared" si="4"/>
        <v>0.44880319148936176</v>
      </c>
      <c r="K13" s="21">
        <f t="shared" si="4"/>
        <v>0.21717595062104703</v>
      </c>
      <c r="L13" s="21">
        <f>L12/L17*100</f>
        <v>0.49364896073902997</v>
      </c>
      <c r="M13" s="21">
        <f>M12/M17*100</f>
        <v>0.3425907725141108</v>
      </c>
      <c r="N13" s="78">
        <f>N12/N17*100</f>
        <v>0.7056150212282486</v>
      </c>
      <c r="O13" s="78">
        <f>O12/O17*100</f>
        <v>0.76395385095104451</v>
      </c>
    </row>
    <row r="14" spans="1:15" x14ac:dyDescent="0.15">
      <c r="A14" s="4" t="s">
        <v>22</v>
      </c>
      <c r="B14" s="16">
        <v>0</v>
      </c>
      <c r="C14" s="16" t="s">
        <v>72</v>
      </c>
      <c r="D14" s="11" t="s">
        <v>8</v>
      </c>
      <c r="E14" s="17">
        <f>SUM(E4,E6,E8,E10,E12)</f>
        <v>984</v>
      </c>
      <c r="F14" s="17">
        <f t="shared" ref="F14:M14" si="5">+F4+F6+F10+F12</f>
        <v>1202</v>
      </c>
      <c r="G14" s="17">
        <f t="shared" si="5"/>
        <v>603</v>
      </c>
      <c r="H14" s="17">
        <f t="shared" si="5"/>
        <v>1011</v>
      </c>
      <c r="I14" s="7">
        <f t="shared" si="5"/>
        <v>732</v>
      </c>
      <c r="J14" s="7">
        <f t="shared" si="5"/>
        <v>786</v>
      </c>
      <c r="K14" s="7">
        <f t="shared" si="5"/>
        <v>435</v>
      </c>
      <c r="L14" s="7">
        <f t="shared" si="5"/>
        <v>996</v>
      </c>
      <c r="M14" s="7">
        <f t="shared" si="5"/>
        <v>780</v>
      </c>
      <c r="N14" s="83">
        <f>SUM(N4,N6,N10,N12)</f>
        <v>613</v>
      </c>
      <c r="O14" s="83">
        <f>SUM(O4,O6,O10,O12)</f>
        <v>281</v>
      </c>
    </row>
    <row r="15" spans="1:15" x14ac:dyDescent="0.15">
      <c r="A15" s="4"/>
      <c r="B15" s="16" t="s">
        <v>24</v>
      </c>
      <c r="C15" s="15" t="s">
        <v>73</v>
      </c>
      <c r="D15" s="12" t="s">
        <v>67</v>
      </c>
      <c r="E15" s="21">
        <f t="shared" ref="E15:K15" si="6">E14/E17*100</f>
        <v>4.5599888780759077</v>
      </c>
      <c r="F15" s="21">
        <f t="shared" si="6"/>
        <v>5.6894021867752169</v>
      </c>
      <c r="G15" s="21">
        <f t="shared" si="6"/>
        <v>2.9009910516693926</v>
      </c>
      <c r="H15" s="21">
        <f t="shared" si="6"/>
        <v>3.348680070219602</v>
      </c>
      <c r="I15" s="21">
        <f t="shared" si="6"/>
        <v>2.467138523761375</v>
      </c>
      <c r="J15" s="21">
        <f t="shared" si="6"/>
        <v>3.2662898936170213</v>
      </c>
      <c r="K15" s="21">
        <f t="shared" si="6"/>
        <v>1.6573954126343062</v>
      </c>
      <c r="L15" s="21">
        <f>L14/L17*100</f>
        <v>2.8752886836027716</v>
      </c>
      <c r="M15" s="21">
        <f>M14/M17*100</f>
        <v>2.1903344472213639</v>
      </c>
      <c r="N15" s="78">
        <f>N14/N17*100</f>
        <v>3.6656102373975963</v>
      </c>
      <c r="O15" s="78">
        <f>O14/O17*100</f>
        <v>4.3810414717804802</v>
      </c>
    </row>
    <row r="16" spans="1:15" x14ac:dyDescent="0.15">
      <c r="B16" s="23" t="s">
        <v>20</v>
      </c>
      <c r="C16" s="16" t="s">
        <v>71</v>
      </c>
      <c r="D16" s="25"/>
      <c r="E16" s="26"/>
      <c r="G16" s="7"/>
      <c r="H16" s="7"/>
      <c r="N16" s="92" t="s">
        <v>83</v>
      </c>
      <c r="O16" s="92" t="s">
        <v>84</v>
      </c>
    </row>
    <row r="17" spans="1:15" x14ac:dyDescent="0.15">
      <c r="A17" t="s">
        <v>85</v>
      </c>
      <c r="E17" s="6">
        <v>21579</v>
      </c>
      <c r="F17" s="7">
        <f>+EgresoTotal!F17-'Egreso&gt;=60'!F17</f>
        <v>21127</v>
      </c>
      <c r="G17" s="7">
        <f>+EgresoTotal!G17-'Egreso&gt;=60'!G17</f>
        <v>20786</v>
      </c>
      <c r="H17" s="7">
        <v>30191</v>
      </c>
      <c r="I17" s="7">
        <v>29670</v>
      </c>
      <c r="J17" s="7">
        <v>24064</v>
      </c>
      <c r="K17" s="41">
        <v>26246</v>
      </c>
      <c r="L17" s="7">
        <v>34640</v>
      </c>
      <c r="M17" s="7">
        <v>35611</v>
      </c>
      <c r="N17" s="42">
        <v>16723</v>
      </c>
      <c r="O17" s="42">
        <v>6414</v>
      </c>
    </row>
    <row r="18" spans="1:15" x14ac:dyDescent="0.15">
      <c r="E18" s="27"/>
      <c r="G18" s="7"/>
    </row>
    <row r="19" spans="1:15" x14ac:dyDescent="0.15">
      <c r="C19" s="24">
        <v>2002</v>
      </c>
      <c r="D19" s="24">
        <v>2003</v>
      </c>
      <c r="E19" s="24">
        <v>2004</v>
      </c>
      <c r="F19" s="24">
        <v>2005</v>
      </c>
      <c r="G19" s="24">
        <v>2006</v>
      </c>
      <c r="H19" s="24">
        <v>2007</v>
      </c>
      <c r="I19" s="24">
        <v>2008</v>
      </c>
      <c r="J19" s="24">
        <v>2009</v>
      </c>
      <c r="K19" s="24">
        <v>2010</v>
      </c>
    </row>
    <row r="20" spans="1:15" x14ac:dyDescent="0.15">
      <c r="A20" t="s">
        <v>86</v>
      </c>
      <c r="B20" t="s">
        <v>76</v>
      </c>
      <c r="C20" s="29">
        <v>4.5599888780759077</v>
      </c>
      <c r="D20" s="29">
        <v>5.6894021867752169</v>
      </c>
      <c r="E20" s="29">
        <v>2.9009910516693926</v>
      </c>
      <c r="F20" s="29">
        <v>3.348680070219602</v>
      </c>
      <c r="G20" s="29">
        <v>2.467138523761375</v>
      </c>
      <c r="H20" s="29">
        <v>3.2662898936170213</v>
      </c>
      <c r="J20" s="40">
        <v>35.344215755855217</v>
      </c>
      <c r="K20" s="40">
        <v>29.411764705882355</v>
      </c>
    </row>
    <row r="21" spans="1:15" x14ac:dyDescent="0.15">
      <c r="B21" t="s">
        <v>77</v>
      </c>
      <c r="C21" s="29">
        <v>22.974695066448206</v>
      </c>
      <c r="D21" s="29">
        <v>20.295166402535656</v>
      </c>
      <c r="E21" s="29">
        <v>18.377693282636248</v>
      </c>
      <c r="F21" s="29">
        <v>21.256711075760588</v>
      </c>
      <c r="G21" s="29">
        <v>14.294662991731396</v>
      </c>
      <c r="H21" s="29">
        <v>21.693040405592257</v>
      </c>
      <c r="J21" s="40">
        <v>64.655784244144783</v>
      </c>
      <c r="K21" s="40">
        <v>70.588235294117652</v>
      </c>
    </row>
    <row r="53" spans="15:15" x14ac:dyDescent="0.15">
      <c r="O53">
        <v>385</v>
      </c>
    </row>
  </sheetData>
  <phoneticPr fontId="5" type="noConversion"/>
  <pageMargins left="0.75" right="0.75" top="1" bottom="1" header="0" footer="0"/>
  <pageSetup orientation="portrait" horizontalDpi="120" verticalDpi="144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O25"/>
  <sheetViews>
    <sheetView zoomScale="75" workbookViewId="0">
      <selection activeCell="Q32" sqref="Q32"/>
    </sheetView>
  </sheetViews>
  <sheetFormatPr baseColWidth="10" defaultColWidth="8.83203125" defaultRowHeight="13" x14ac:dyDescent="0.15"/>
  <cols>
    <col min="1" max="1" width="29.5" customWidth="1"/>
    <col min="2" max="2" width="14.5" customWidth="1"/>
    <col min="3" max="4" width="11.5" customWidth="1"/>
    <col min="5" max="7" width="6.33203125" style="7" bestFit="1" customWidth="1"/>
    <col min="8" max="9" width="6.33203125" bestFit="1" customWidth="1"/>
    <col min="10" max="10" width="6.33203125" style="7" bestFit="1" customWidth="1"/>
    <col min="11" max="11" width="6.33203125" bestFit="1" customWidth="1"/>
    <col min="12" max="13" width="6.5" bestFit="1" customWidth="1"/>
    <col min="14" max="14" width="9.33203125" customWidth="1"/>
    <col min="15" max="15" width="9.6640625" customWidth="1"/>
    <col min="16" max="256" width="11.5" customWidth="1"/>
  </cols>
  <sheetData>
    <row r="2" spans="1:15" x14ac:dyDescent="0.15">
      <c r="A2" s="8" t="s">
        <v>87</v>
      </c>
    </row>
    <row r="3" spans="1:15" x14ac:dyDescent="0.15">
      <c r="A3" s="1" t="s">
        <v>1</v>
      </c>
      <c r="B3" s="2" t="s">
        <v>2</v>
      </c>
      <c r="C3" s="2" t="s">
        <v>3</v>
      </c>
      <c r="D3" s="2" t="s">
        <v>4</v>
      </c>
      <c r="E3" s="24">
        <v>2002</v>
      </c>
      <c r="F3" s="24">
        <v>2003</v>
      </c>
      <c r="G3" s="24">
        <v>2004</v>
      </c>
      <c r="H3" s="24">
        <v>2005</v>
      </c>
      <c r="I3" s="24">
        <v>2006</v>
      </c>
      <c r="J3" s="24">
        <v>2007</v>
      </c>
      <c r="K3" s="24">
        <v>2008</v>
      </c>
      <c r="L3" s="24">
        <v>2009</v>
      </c>
      <c r="M3" s="24">
        <v>2010</v>
      </c>
      <c r="N3" s="88">
        <v>2011</v>
      </c>
      <c r="O3" s="88">
        <v>2012</v>
      </c>
    </row>
    <row r="4" spans="1:15" x14ac:dyDescent="0.15">
      <c r="A4" s="4" t="s">
        <v>5</v>
      </c>
      <c r="B4" s="16" t="s">
        <v>6</v>
      </c>
      <c r="C4" s="16" t="s">
        <v>66</v>
      </c>
      <c r="D4" s="11" t="s">
        <v>8</v>
      </c>
      <c r="E4" s="7">
        <v>217</v>
      </c>
      <c r="F4" s="7">
        <v>410</v>
      </c>
      <c r="G4" s="7">
        <v>177</v>
      </c>
      <c r="H4" s="7">
        <v>384</v>
      </c>
      <c r="I4" s="7">
        <v>303</v>
      </c>
      <c r="J4" s="7">
        <v>382</v>
      </c>
      <c r="K4" s="7">
        <v>204</v>
      </c>
      <c r="L4" s="7">
        <v>392</v>
      </c>
      <c r="M4" s="7">
        <v>320</v>
      </c>
      <c r="N4" s="83">
        <v>297</v>
      </c>
      <c r="O4" s="83">
        <v>111</v>
      </c>
    </row>
    <row r="5" spans="1:15" x14ac:dyDescent="0.15">
      <c r="A5" s="4"/>
      <c r="B5" s="16"/>
      <c r="C5" s="16"/>
      <c r="D5" s="12" t="s">
        <v>67</v>
      </c>
      <c r="E5" s="21">
        <f t="shared" ref="E5:K5" si="0">E4/E17*100</f>
        <v>3.9504824321864187</v>
      </c>
      <c r="F5" s="21">
        <f t="shared" si="0"/>
        <v>4.061014263074485</v>
      </c>
      <c r="G5" s="21">
        <f t="shared" si="0"/>
        <v>3.2047800108636606</v>
      </c>
      <c r="H5" s="21">
        <f t="shared" si="0"/>
        <v>3.8178564326903959</v>
      </c>
      <c r="I5" s="21">
        <f t="shared" si="0"/>
        <v>3.7960410924580308</v>
      </c>
      <c r="J5" s="21">
        <f t="shared" si="0"/>
        <v>5.8687970502381317</v>
      </c>
      <c r="K5" s="21">
        <f t="shared" si="0"/>
        <v>2.8258761601329825</v>
      </c>
      <c r="L5" s="21">
        <f>L4/L17*100</f>
        <v>3.6002939015429827</v>
      </c>
      <c r="M5" s="21">
        <f>M4/M17*100</f>
        <v>2.7913468248429867</v>
      </c>
      <c r="N5" s="78">
        <f>N4/N17*100</f>
        <v>3.8352272727272729</v>
      </c>
      <c r="O5" s="78">
        <f>O4/O17*100</f>
        <v>4.5660222130810366</v>
      </c>
    </row>
    <row r="6" spans="1:15" x14ac:dyDescent="0.15">
      <c r="A6" s="11" t="s">
        <v>10</v>
      </c>
      <c r="B6" s="15" t="s">
        <v>11</v>
      </c>
      <c r="C6" s="15" t="s">
        <v>68</v>
      </c>
      <c r="D6" s="11" t="s">
        <v>8</v>
      </c>
      <c r="E6" s="7">
        <v>430</v>
      </c>
      <c r="F6" s="7">
        <v>808</v>
      </c>
      <c r="G6" s="7">
        <v>474</v>
      </c>
      <c r="H6" s="7">
        <v>803</v>
      </c>
      <c r="I6" s="7">
        <v>374</v>
      </c>
      <c r="J6" s="7">
        <v>491</v>
      </c>
      <c r="K6" s="7">
        <v>309</v>
      </c>
      <c r="L6" s="7">
        <v>805</v>
      </c>
      <c r="M6" s="7">
        <v>791</v>
      </c>
      <c r="N6" s="83">
        <v>533</v>
      </c>
      <c r="O6" s="83">
        <v>160</v>
      </c>
    </row>
    <row r="7" spans="1:15" x14ac:dyDescent="0.15">
      <c r="A7" s="11"/>
      <c r="B7" s="15"/>
      <c r="C7" s="15"/>
      <c r="D7" s="12" t="s">
        <v>67</v>
      </c>
      <c r="E7" s="21">
        <f t="shared" ref="E7:K7" si="1">E6/E17*100</f>
        <v>7.8281449117058077</v>
      </c>
      <c r="F7" s="21">
        <f t="shared" si="1"/>
        <v>8.0031695721077654</v>
      </c>
      <c r="G7" s="21">
        <f t="shared" si="1"/>
        <v>8.582292232482347</v>
      </c>
      <c r="H7" s="21">
        <f t="shared" si="1"/>
        <v>7.9836945714853851</v>
      </c>
      <c r="I7" s="21">
        <f t="shared" si="1"/>
        <v>4.6855424705587572</v>
      </c>
      <c r="J7" s="21">
        <f t="shared" si="1"/>
        <v>7.5434014441542478</v>
      </c>
      <c r="K7" s="21">
        <f t="shared" si="1"/>
        <v>4.2803712425543701</v>
      </c>
      <c r="L7" s="21">
        <f>L6/L17*100</f>
        <v>7.3934606906686255</v>
      </c>
      <c r="M7" s="21">
        <f>M6/M17*100</f>
        <v>6.899860432658758</v>
      </c>
      <c r="N7" s="78">
        <f>N6/N17*100</f>
        <v>6.8827479338842981</v>
      </c>
      <c r="O7" s="78">
        <f>O6/O17*100</f>
        <v>6.5816536404771693</v>
      </c>
    </row>
    <row r="8" spans="1:15" x14ac:dyDescent="0.15">
      <c r="A8" s="4" t="s">
        <v>13</v>
      </c>
      <c r="B8" s="16" t="s">
        <v>14</v>
      </c>
      <c r="C8" s="16" t="s">
        <v>69</v>
      </c>
      <c r="D8" s="11" t="s">
        <v>8</v>
      </c>
      <c r="E8" s="7">
        <v>107</v>
      </c>
      <c r="F8" s="7">
        <v>174</v>
      </c>
      <c r="G8" s="7">
        <v>121</v>
      </c>
      <c r="H8" s="7">
        <v>231</v>
      </c>
      <c r="I8" s="7">
        <v>157</v>
      </c>
      <c r="J8" s="7">
        <v>199</v>
      </c>
      <c r="K8" s="7">
        <v>180</v>
      </c>
      <c r="L8" s="7">
        <v>433</v>
      </c>
      <c r="M8" s="7">
        <v>294</v>
      </c>
      <c r="N8" s="83">
        <v>287</v>
      </c>
      <c r="O8" s="83">
        <v>77</v>
      </c>
    </row>
    <row r="9" spans="1:15" x14ac:dyDescent="0.15">
      <c r="A9" s="4"/>
      <c r="B9" s="16"/>
      <c r="C9" s="16"/>
      <c r="D9" s="12" t="s">
        <v>67</v>
      </c>
      <c r="E9" s="21">
        <f t="shared" ref="E9:K9" si="2">E8/E17*100</f>
        <v>1.9479337338430731</v>
      </c>
      <c r="F9" s="21">
        <f t="shared" si="2"/>
        <v>1.7234548335974642</v>
      </c>
      <c r="G9" s="21">
        <f t="shared" si="2"/>
        <v>2.1908383125113162</v>
      </c>
      <c r="H9" s="21">
        <f t="shared" si="2"/>
        <v>2.2966792602903161</v>
      </c>
      <c r="I9" s="21">
        <f t="shared" si="2"/>
        <v>1.9669255825607617</v>
      </c>
      <c r="J9" s="21">
        <f t="shared" si="2"/>
        <v>3.0573052696266707</v>
      </c>
      <c r="K9" s="21">
        <f t="shared" si="2"/>
        <v>2.4934201412938077</v>
      </c>
      <c r="L9" s="21">
        <f>L8/L17*100</f>
        <v>3.976855253490081</v>
      </c>
      <c r="M9" s="21">
        <f>M8/M17*100</f>
        <v>2.5645498953244941</v>
      </c>
      <c r="N9" s="78">
        <f>N8/N17*100</f>
        <v>3.7060950413223139</v>
      </c>
      <c r="O9" s="78">
        <f>O8/O17*100</f>
        <v>3.1674208144796379</v>
      </c>
    </row>
    <row r="10" spans="1:15" x14ac:dyDescent="0.15">
      <c r="A10" s="4" t="s">
        <v>16</v>
      </c>
      <c r="B10" s="16" t="s">
        <v>17</v>
      </c>
      <c r="C10" s="16" t="s">
        <v>70</v>
      </c>
      <c r="D10" s="11" t="s">
        <v>8</v>
      </c>
      <c r="E10" s="7">
        <v>260</v>
      </c>
      <c r="F10" s="7">
        <v>454</v>
      </c>
      <c r="G10" s="17">
        <v>226</v>
      </c>
      <c r="H10" s="7">
        <v>564</v>
      </c>
      <c r="I10" s="7">
        <v>284</v>
      </c>
      <c r="J10" s="7">
        <v>288</v>
      </c>
      <c r="K10" s="7">
        <v>191</v>
      </c>
      <c r="L10" s="7">
        <v>302</v>
      </c>
      <c r="M10" s="7">
        <v>302</v>
      </c>
      <c r="N10" s="83">
        <v>302</v>
      </c>
      <c r="O10" s="83">
        <v>105</v>
      </c>
    </row>
    <row r="11" spans="1:15" x14ac:dyDescent="0.15">
      <c r="A11" s="4"/>
      <c r="B11" s="16"/>
      <c r="C11" s="16"/>
      <c r="D11" s="12" t="s">
        <v>67</v>
      </c>
      <c r="E11" s="21">
        <f t="shared" ref="E11:K11" si="3">E10/E17*100</f>
        <v>4.7332969233569999</v>
      </c>
      <c r="F11" s="21">
        <f t="shared" si="3"/>
        <v>4.4968304278922346</v>
      </c>
      <c r="G11" s="21">
        <f t="shared" si="3"/>
        <v>4.0919789969219629</v>
      </c>
      <c r="H11" s="21">
        <f t="shared" si="3"/>
        <v>5.6074766355140184</v>
      </c>
      <c r="I11" s="21">
        <f t="shared" si="3"/>
        <v>3.5580055124029064</v>
      </c>
      <c r="J11" s="21">
        <f t="shared" si="3"/>
        <v>4.4246428022737749</v>
      </c>
      <c r="K11" s="21">
        <f t="shared" si="3"/>
        <v>2.6457958165950961</v>
      </c>
      <c r="L11" s="21">
        <f>L10/L17*100</f>
        <v>2.7736958119030124</v>
      </c>
      <c r="M11" s="21">
        <f>M10/M17*100</f>
        <v>2.6343335659455689</v>
      </c>
      <c r="N11" s="78">
        <f>N10/N17*100</f>
        <v>3.8997933884297522</v>
      </c>
      <c r="O11" s="78">
        <f>O10/O17*100</f>
        <v>4.3192102015631431</v>
      </c>
    </row>
    <row r="12" spans="1:15" x14ac:dyDescent="0.15">
      <c r="A12" s="4" t="s">
        <v>19</v>
      </c>
      <c r="B12" s="16" t="s">
        <v>20</v>
      </c>
      <c r="C12" s="16" t="s">
        <v>71</v>
      </c>
      <c r="D12" s="11" t="s">
        <v>8</v>
      </c>
      <c r="E12" s="7">
        <v>248</v>
      </c>
      <c r="F12" s="7">
        <v>377</v>
      </c>
      <c r="G12" s="7">
        <v>138</v>
      </c>
      <c r="H12" s="7">
        <v>387</v>
      </c>
      <c r="I12" s="7">
        <v>180</v>
      </c>
      <c r="J12" s="7">
        <v>251</v>
      </c>
      <c r="K12" s="7">
        <v>129</v>
      </c>
      <c r="L12" s="7">
        <v>323</v>
      </c>
      <c r="M12" s="7">
        <v>459</v>
      </c>
      <c r="N12" s="83">
        <v>308</v>
      </c>
      <c r="O12" s="83">
        <v>101</v>
      </c>
    </row>
    <row r="13" spans="1:15" x14ac:dyDescent="0.15">
      <c r="A13" s="4"/>
      <c r="B13" s="16"/>
      <c r="C13" s="16"/>
      <c r="D13" s="12" t="s">
        <v>67</v>
      </c>
      <c r="E13" s="21">
        <f t="shared" ref="E13:K13" si="4">E12/E17*100</f>
        <v>4.5148370653559073</v>
      </c>
      <c r="F13" s="21">
        <f t="shared" si="4"/>
        <v>3.7341521394611727</v>
      </c>
      <c r="G13" s="21">
        <f t="shared" si="4"/>
        <v>2.498642042368278</v>
      </c>
      <c r="H13" s="21">
        <f t="shared" si="4"/>
        <v>3.8476834360707897</v>
      </c>
      <c r="I13" s="21">
        <f t="shared" si="4"/>
        <v>2.2550739163117015</v>
      </c>
      <c r="J13" s="21">
        <f t="shared" si="4"/>
        <v>3.8561991089261025</v>
      </c>
      <c r="K13" s="21">
        <f t="shared" si="4"/>
        <v>1.7869511012605623</v>
      </c>
      <c r="L13" s="21">
        <f>L12/L17*100</f>
        <v>2.9665686994856721</v>
      </c>
      <c r="M13" s="21">
        <f>M12/M17*100</f>
        <v>4.0038381018841589</v>
      </c>
      <c r="N13" s="78">
        <f>N12/N17*100</f>
        <v>3.9772727272727271</v>
      </c>
      <c r="O13" s="78">
        <f>O12/O17*100</f>
        <v>4.1546688605512134</v>
      </c>
    </row>
    <row r="14" spans="1:15" x14ac:dyDescent="0.15">
      <c r="A14" s="4" t="s">
        <v>22</v>
      </c>
      <c r="B14" s="16" t="s">
        <v>23</v>
      </c>
      <c r="C14" s="16" t="s">
        <v>72</v>
      </c>
      <c r="D14" s="11" t="s">
        <v>8</v>
      </c>
      <c r="E14" s="17">
        <f>SUM(E4,E6,E8,E10,E12)</f>
        <v>1262</v>
      </c>
      <c r="F14" s="7">
        <f>SUM(F4,F6,F10,F12)</f>
        <v>2049</v>
      </c>
      <c r="G14" s="7">
        <f>SUM(G4,G6,G10,G12)</f>
        <v>1015</v>
      </c>
      <c r="H14" s="7">
        <f>SUM(H4,H6,H10,H12)</f>
        <v>2138</v>
      </c>
      <c r="I14" s="7">
        <f>+I4+I6+I10+I12</f>
        <v>1141</v>
      </c>
      <c r="J14" s="7">
        <f>+J4+J6+J10+J12</f>
        <v>1412</v>
      </c>
      <c r="K14" s="7">
        <f>+K4+K6+K10+K12</f>
        <v>833</v>
      </c>
      <c r="L14" s="7">
        <f>+L4+L6+L10+L12</f>
        <v>1822</v>
      </c>
      <c r="M14" s="7">
        <f>+M4+M6+M10+M12</f>
        <v>1872</v>
      </c>
      <c r="N14" s="83">
        <f>SUM(N4,N6,N10,N12)</f>
        <v>1440</v>
      </c>
      <c r="O14" s="83">
        <f>SUM(O4,O6,O10,O12)</f>
        <v>477</v>
      </c>
    </row>
    <row r="15" spans="1:15" x14ac:dyDescent="0.15">
      <c r="A15" s="4"/>
      <c r="B15" s="16" t="s">
        <v>24</v>
      </c>
      <c r="C15" s="15" t="s">
        <v>73</v>
      </c>
      <c r="D15" s="12" t="s">
        <v>67</v>
      </c>
      <c r="E15" s="21">
        <f t="shared" ref="E15:K15" si="5">E14/E17*100</f>
        <v>22.974695066448206</v>
      </c>
      <c r="F15" s="21">
        <f t="shared" si="5"/>
        <v>20.295166402535656</v>
      </c>
      <c r="G15" s="21">
        <f t="shared" si="5"/>
        <v>18.377693282636248</v>
      </c>
      <c r="H15" s="21">
        <f t="shared" si="5"/>
        <v>21.256711075760588</v>
      </c>
      <c r="I15" s="21">
        <f t="shared" si="5"/>
        <v>14.294662991731396</v>
      </c>
      <c r="J15" s="21">
        <f t="shared" si="5"/>
        <v>21.693040405592257</v>
      </c>
      <c r="K15" s="21">
        <f t="shared" si="5"/>
        <v>11.538994320543011</v>
      </c>
      <c r="L15" s="21">
        <f>L14/L17*100</f>
        <v>16.734019103600296</v>
      </c>
      <c r="M15" s="21">
        <f>M14/M17*100</f>
        <v>16.329378925331472</v>
      </c>
      <c r="N15" s="78">
        <f>N14/N17*100</f>
        <v>18.595041322314049</v>
      </c>
      <c r="O15" s="78">
        <f>O14/O17*100</f>
        <v>19.621554915672561</v>
      </c>
    </row>
    <row r="16" spans="1:15" x14ac:dyDescent="0.15">
      <c r="B16" s="23" t="s">
        <v>20</v>
      </c>
      <c r="C16" s="16" t="s">
        <v>71</v>
      </c>
      <c r="D16" s="25"/>
      <c r="E16" s="26"/>
      <c r="H16" s="7"/>
      <c r="L16" s="7"/>
      <c r="M16" s="7"/>
      <c r="N16" s="92" t="s">
        <v>83</v>
      </c>
      <c r="O16" s="92" t="s">
        <v>84</v>
      </c>
    </row>
    <row r="17" spans="1:15" x14ac:dyDescent="0.15">
      <c r="A17" t="s">
        <v>88</v>
      </c>
      <c r="E17" s="9">
        <v>5493</v>
      </c>
      <c r="F17" s="9">
        <v>10096</v>
      </c>
      <c r="G17" s="9">
        <v>5523</v>
      </c>
      <c r="H17" s="9">
        <v>10058</v>
      </c>
      <c r="I17" s="9">
        <v>7982</v>
      </c>
      <c r="J17" s="9">
        <v>6509</v>
      </c>
      <c r="K17" s="87">
        <v>7219</v>
      </c>
      <c r="L17" s="9">
        <v>10888</v>
      </c>
      <c r="M17" s="9">
        <v>11464</v>
      </c>
      <c r="N17" s="93">
        <v>7744</v>
      </c>
      <c r="O17" s="93">
        <v>2431</v>
      </c>
    </row>
    <row r="22" spans="1:15" x14ac:dyDescent="0.15">
      <c r="K22" s="40"/>
      <c r="N22" s="40"/>
    </row>
    <row r="23" spans="1:15" x14ac:dyDescent="0.15">
      <c r="G23" s="7" t="s">
        <v>77</v>
      </c>
      <c r="H23">
        <v>1141</v>
      </c>
      <c r="I23" s="29">
        <f>+H23/$H$25*100</f>
        <v>60.918312867058198</v>
      </c>
      <c r="K23" s="29">
        <f>+L23/L24*100</f>
        <v>54.665203073545555</v>
      </c>
      <c r="L23" s="7">
        <v>996</v>
      </c>
      <c r="M23" s="7">
        <v>780</v>
      </c>
      <c r="N23" s="29">
        <f>+M23/M24*100</f>
        <v>41.666666666666671</v>
      </c>
    </row>
    <row r="24" spans="1:15" x14ac:dyDescent="0.15">
      <c r="G24" s="7" t="s">
        <v>76</v>
      </c>
      <c r="H24">
        <v>732</v>
      </c>
      <c r="I24" s="29">
        <f>+H24/$H$25*100</f>
        <v>39.081687132941809</v>
      </c>
      <c r="K24" s="29">
        <v>64.655784244144783</v>
      </c>
      <c r="L24" s="29">
        <v>1822</v>
      </c>
      <c r="M24" s="29">
        <v>1872</v>
      </c>
      <c r="N24" s="29">
        <v>70.588235294117652</v>
      </c>
    </row>
    <row r="25" spans="1:15" x14ac:dyDescent="0.15">
      <c r="H25">
        <f>SUM(H23:H24)</f>
        <v>1873</v>
      </c>
      <c r="I25" s="29">
        <f>+H25/$H$25*100</f>
        <v>100</v>
      </c>
      <c r="K25" s="7">
        <v>100</v>
      </c>
      <c r="L25" s="7">
        <v>1822</v>
      </c>
      <c r="M25" s="7">
        <v>1872</v>
      </c>
      <c r="N25" s="7">
        <v>100</v>
      </c>
    </row>
  </sheetData>
  <phoneticPr fontId="5" type="noConversion"/>
  <pageMargins left="0.75" right="0.75" top="1" bottom="1" header="0" footer="0"/>
  <pageSetup orientation="portrait" horizontalDpi="120" verticalDpi="144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H19"/>
  <sheetViews>
    <sheetView topLeftCell="A3" zoomScale="110" zoomScaleNormal="110" workbookViewId="0">
      <selection activeCell="G3" sqref="G3:H17"/>
    </sheetView>
  </sheetViews>
  <sheetFormatPr baseColWidth="10" defaultColWidth="11.5" defaultRowHeight="13" x14ac:dyDescent="0.15"/>
  <cols>
    <col min="1" max="1" width="25.6640625" style="44" customWidth="1"/>
    <col min="2" max="2" width="9.1640625" style="44" customWidth="1"/>
    <col min="3" max="3" width="7.5" style="44" customWidth="1"/>
    <col min="4" max="5" width="7.6640625" style="44" customWidth="1"/>
    <col min="6" max="6" width="9.5" style="44" customWidth="1"/>
    <col min="7" max="7" width="8.33203125" style="44" customWidth="1"/>
    <col min="8" max="8" width="7.5" style="44" customWidth="1"/>
    <col min="9" max="16384" width="11.5" style="44"/>
  </cols>
  <sheetData>
    <row r="2" spans="1:8" s="96" customFormat="1" ht="11" x14ac:dyDescent="0.15">
      <c r="A2" s="95" t="s">
        <v>89</v>
      </c>
    </row>
    <row r="3" spans="1:8" s="96" customFormat="1" ht="11" x14ac:dyDescent="0.15">
      <c r="A3" s="97" t="s">
        <v>1</v>
      </c>
      <c r="B3" s="98" t="s">
        <v>3</v>
      </c>
      <c r="C3" s="98" t="s">
        <v>4</v>
      </c>
      <c r="D3" s="99">
        <v>2008</v>
      </c>
      <c r="E3" s="99">
        <v>2009</v>
      </c>
      <c r="F3" s="99">
        <v>2010</v>
      </c>
      <c r="G3" s="99">
        <v>2011</v>
      </c>
      <c r="H3" s="99">
        <v>2012</v>
      </c>
    </row>
    <row r="4" spans="1:8" s="96" customFormat="1" ht="11" x14ac:dyDescent="0.15">
      <c r="A4" s="100" t="s">
        <v>5</v>
      </c>
      <c r="B4" s="101" t="s">
        <v>7</v>
      </c>
      <c r="C4" s="102" t="s">
        <v>8</v>
      </c>
      <c r="D4" s="103">
        <v>78590</v>
      </c>
      <c r="E4" s="104">
        <v>96812</v>
      </c>
      <c r="F4" s="104">
        <v>63804</v>
      </c>
      <c r="G4" s="104"/>
      <c r="H4" s="104"/>
    </row>
    <row r="5" spans="1:8" s="96" customFormat="1" ht="11" x14ac:dyDescent="0.15">
      <c r="A5" s="100"/>
      <c r="B5" s="101"/>
      <c r="C5" s="100" t="s">
        <v>67</v>
      </c>
      <c r="D5" s="105">
        <f>D4/D17*100</f>
        <v>8.5075749784847865</v>
      </c>
      <c r="E5" s="105">
        <f>E4/E17*100</f>
        <v>7.8677152402647055</v>
      </c>
      <c r="F5" s="105">
        <f>F4/F17*100</f>
        <v>8.5582183925776203</v>
      </c>
      <c r="G5" s="105" t="e">
        <f>G4/G17*100</f>
        <v>#DIV/0!</v>
      </c>
      <c r="H5" s="105" t="e">
        <f>H4/H17*100</f>
        <v>#DIV/0!</v>
      </c>
    </row>
    <row r="6" spans="1:8" s="96" customFormat="1" ht="11" x14ac:dyDescent="0.15">
      <c r="A6" s="102" t="s">
        <v>10</v>
      </c>
      <c r="B6" s="101" t="s">
        <v>68</v>
      </c>
      <c r="C6" s="102" t="s">
        <v>8</v>
      </c>
      <c r="D6" s="103">
        <v>2654</v>
      </c>
      <c r="E6" s="104">
        <v>2864</v>
      </c>
      <c r="F6" s="104">
        <v>2057</v>
      </c>
      <c r="G6" s="104"/>
      <c r="H6" s="104"/>
    </row>
    <row r="7" spans="1:8" s="96" customFormat="1" ht="11" x14ac:dyDescent="0.15">
      <c r="A7" s="102"/>
      <c r="B7" s="101"/>
      <c r="C7" s="100" t="s">
        <v>67</v>
      </c>
      <c r="D7" s="105">
        <f>D6/D17*100</f>
        <v>0.28730250658987944</v>
      </c>
      <c r="E7" s="105">
        <f>E6/E17*100</f>
        <v>0.23275148171836257</v>
      </c>
      <c r="F7" s="105">
        <f>F6/F17*100</f>
        <v>0.27591146689129464</v>
      </c>
      <c r="G7" s="105" t="e">
        <f>G6/G17*100</f>
        <v>#DIV/0!</v>
      </c>
      <c r="H7" s="105" t="e">
        <f>H6/H17*100</f>
        <v>#DIV/0!</v>
      </c>
    </row>
    <row r="8" spans="1:8" s="96" customFormat="1" ht="11" x14ac:dyDescent="0.15">
      <c r="A8" s="100" t="s">
        <v>13</v>
      </c>
      <c r="B8" s="101" t="s">
        <v>69</v>
      </c>
      <c r="C8" s="102" t="s">
        <v>8</v>
      </c>
      <c r="D8" s="104">
        <v>392</v>
      </c>
      <c r="E8" s="104">
        <v>364</v>
      </c>
      <c r="F8" s="104">
        <v>284</v>
      </c>
      <c r="G8" s="104"/>
      <c r="H8" s="104"/>
    </row>
    <row r="9" spans="1:8" s="96" customFormat="1" ht="11" x14ac:dyDescent="0.15">
      <c r="A9" s="100"/>
      <c r="B9" s="101"/>
      <c r="C9" s="100" t="s">
        <v>67</v>
      </c>
      <c r="D9" s="105">
        <f>D8/D17*100</f>
        <v>4.2435034884413247E-2</v>
      </c>
      <c r="E9" s="105">
        <f>E8/E17*100</f>
        <v>2.9581543067557257E-2</v>
      </c>
      <c r="F9" s="105">
        <f>F8/F17*100</f>
        <v>3.8093756245565227E-2</v>
      </c>
      <c r="G9" s="105" t="e">
        <f>G8/G17*100</f>
        <v>#DIV/0!</v>
      </c>
      <c r="H9" s="105" t="e">
        <f>H8/H17*100</f>
        <v>#DIV/0!</v>
      </c>
    </row>
    <row r="10" spans="1:8" s="96" customFormat="1" ht="13.5" customHeight="1" x14ac:dyDescent="0.15">
      <c r="A10" s="100" t="s">
        <v>16</v>
      </c>
      <c r="B10" s="101" t="s">
        <v>70</v>
      </c>
      <c r="C10" s="102" t="s">
        <v>8</v>
      </c>
      <c r="D10" s="104">
        <v>945</v>
      </c>
      <c r="E10" s="104">
        <v>1043</v>
      </c>
      <c r="F10" s="104">
        <v>650</v>
      </c>
      <c r="G10" s="104"/>
      <c r="H10" s="104"/>
    </row>
    <row r="11" spans="1:8" s="96" customFormat="1" ht="13.5" customHeight="1" x14ac:dyDescent="0.15">
      <c r="A11" s="100"/>
      <c r="B11" s="101"/>
      <c r="C11" s="100" t="s">
        <v>67</v>
      </c>
      <c r="D11" s="105">
        <f>D10/D17*100</f>
        <v>0.10229874481063907</v>
      </c>
      <c r="E11" s="105">
        <f>E10/E17*100</f>
        <v>8.4762498405115988E-2</v>
      </c>
      <c r="F11" s="105">
        <f>F10/F17*100</f>
        <v>8.7186413942314786E-2</v>
      </c>
      <c r="G11" s="105" t="e">
        <f>G10/G17*100</f>
        <v>#DIV/0!</v>
      </c>
      <c r="H11" s="105" t="e">
        <f>H10/H17*100</f>
        <v>#DIV/0!</v>
      </c>
    </row>
    <row r="12" spans="1:8" s="96" customFormat="1" ht="11" x14ac:dyDescent="0.15">
      <c r="A12" s="100" t="s">
        <v>19</v>
      </c>
      <c r="B12" s="101" t="s">
        <v>71</v>
      </c>
      <c r="C12" s="102" t="s">
        <v>8</v>
      </c>
      <c r="D12" s="104">
        <v>739</v>
      </c>
      <c r="E12" s="104">
        <v>954</v>
      </c>
      <c r="F12" s="104">
        <v>775</v>
      </c>
      <c r="G12" s="104"/>
      <c r="H12" s="104"/>
    </row>
    <row r="13" spans="1:8" s="96" customFormat="1" ht="11" x14ac:dyDescent="0.15">
      <c r="A13" s="100"/>
      <c r="B13" s="101"/>
      <c r="C13" s="100" t="s">
        <v>67</v>
      </c>
      <c r="D13" s="105">
        <f>D12/D17*100</f>
        <v>7.9998700968319861E-2</v>
      </c>
      <c r="E13" s="105">
        <f>E12/E17*100</f>
        <v>7.7529648589147307E-2</v>
      </c>
      <c r="F13" s="105">
        <f>F12/F17*100</f>
        <v>0.10395303200814456</v>
      </c>
      <c r="G13" s="105" t="e">
        <f>G12/G17*100</f>
        <v>#DIV/0!</v>
      </c>
      <c r="H13" s="105" t="e">
        <f>H12/H17*100</f>
        <v>#DIV/0!</v>
      </c>
    </row>
    <row r="14" spans="1:8" s="96" customFormat="1" ht="11" x14ac:dyDescent="0.15">
      <c r="A14" s="100" t="s">
        <v>22</v>
      </c>
      <c r="B14" s="101" t="s">
        <v>72</v>
      </c>
      <c r="C14" s="102" t="s">
        <v>8</v>
      </c>
      <c r="D14" s="104">
        <f>SUM(D4,D6,D10,D12)</f>
        <v>82928</v>
      </c>
      <c r="E14" s="104">
        <f>SUM(E4,E6,E10,E12)</f>
        <v>101673</v>
      </c>
      <c r="F14" s="104">
        <f>SUM(F4,F6,F10,F12)</f>
        <v>67286</v>
      </c>
      <c r="G14" s="104">
        <f>SUM(G4,G6,G10,G12)</f>
        <v>0</v>
      </c>
      <c r="H14" s="104">
        <f>SUM(H4,H6,H10,H12)</f>
        <v>0</v>
      </c>
    </row>
    <row r="15" spans="1:8" s="96" customFormat="1" ht="11" x14ac:dyDescent="0.15">
      <c r="A15" s="100"/>
      <c r="B15" s="101" t="s">
        <v>73</v>
      </c>
      <c r="C15" s="100" t="s">
        <v>67</v>
      </c>
      <c r="D15" s="105">
        <f>D14/D17*100</f>
        <v>8.9771749308536268</v>
      </c>
      <c r="E15" s="105">
        <f>E14/E17*100</f>
        <v>8.2627588689773326</v>
      </c>
      <c r="F15" s="105">
        <f>F14/F17*100</f>
        <v>9.0252693054193731</v>
      </c>
      <c r="G15" s="105" t="e">
        <f>G14/G17*100</f>
        <v>#DIV/0!</v>
      </c>
      <c r="H15" s="105" t="e">
        <f>H14/H17*100</f>
        <v>#DIV/0!</v>
      </c>
    </row>
    <row r="16" spans="1:8" s="96" customFormat="1" ht="11" x14ac:dyDescent="0.15">
      <c r="A16" s="100"/>
      <c r="B16" s="101" t="s">
        <v>71</v>
      </c>
      <c r="C16" s="106"/>
      <c r="D16" s="100"/>
      <c r="E16" s="100"/>
      <c r="F16" s="100"/>
      <c r="G16" s="100"/>
      <c r="H16" s="100"/>
    </row>
    <row r="17" spans="1:8" s="96" customFormat="1" ht="11" x14ac:dyDescent="0.15">
      <c r="A17" s="100" t="s">
        <v>90</v>
      </c>
      <c r="B17" s="100"/>
      <c r="C17" s="100"/>
      <c r="D17" s="104">
        <v>923765</v>
      </c>
      <c r="E17" s="104">
        <v>1230497</v>
      </c>
      <c r="F17" s="107">
        <v>745529</v>
      </c>
      <c r="G17" s="107"/>
      <c r="H17" s="107"/>
    </row>
    <row r="18" spans="1:8" s="96" customFormat="1" ht="11" x14ac:dyDescent="0.15"/>
    <row r="19" spans="1:8" s="96" customFormat="1" ht="11" x14ac:dyDescent="0.15">
      <c r="A19" s="108"/>
    </row>
  </sheetData>
  <pageMargins left="0.75" right="0.75" top="1" bottom="1" header="0" footer="0"/>
  <pageSetup orientation="portrait" horizontalDpi="120" verticalDpi="14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H19"/>
  <sheetViews>
    <sheetView zoomScale="75" workbookViewId="0">
      <selection activeCell="G3" sqref="G3:H17"/>
    </sheetView>
  </sheetViews>
  <sheetFormatPr baseColWidth="10" defaultColWidth="11.5" defaultRowHeight="13" x14ac:dyDescent="0.15"/>
  <cols>
    <col min="1" max="1" width="28.5" style="44" customWidth="1"/>
    <col min="2" max="2" width="10.1640625" style="44" customWidth="1"/>
    <col min="3" max="3" width="10.5" style="44" bestFit="1" customWidth="1"/>
    <col min="4" max="4" width="8.1640625" style="44" customWidth="1"/>
    <col min="5" max="5" width="8.6640625" style="44" customWidth="1"/>
    <col min="6" max="6" width="9.6640625" style="44" customWidth="1"/>
    <col min="7" max="16384" width="11.5" style="44"/>
  </cols>
  <sheetData>
    <row r="2" spans="1:8" ht="14" x14ac:dyDescent="0.15">
      <c r="A2" s="56" t="s">
        <v>91</v>
      </c>
    </row>
    <row r="3" spans="1:8" x14ac:dyDescent="0.15">
      <c r="A3" s="45" t="s">
        <v>1</v>
      </c>
      <c r="B3" s="46" t="s">
        <v>3</v>
      </c>
      <c r="C3" s="46" t="s">
        <v>4</v>
      </c>
      <c r="D3" s="47">
        <v>2008</v>
      </c>
      <c r="E3" s="47">
        <v>2009</v>
      </c>
      <c r="F3" s="47">
        <v>2010</v>
      </c>
      <c r="G3" s="99">
        <v>2011</v>
      </c>
      <c r="H3" s="99">
        <v>2012</v>
      </c>
    </row>
    <row r="4" spans="1:8" x14ac:dyDescent="0.15">
      <c r="A4" s="48" t="s">
        <v>5</v>
      </c>
      <c r="B4" s="51" t="s">
        <v>66</v>
      </c>
      <c r="C4" s="50" t="s">
        <v>8</v>
      </c>
      <c r="D4" s="57">
        <v>32929</v>
      </c>
      <c r="E4" s="57">
        <v>39155</v>
      </c>
      <c r="F4" s="44">
        <v>25189</v>
      </c>
      <c r="G4" s="104"/>
      <c r="H4" s="104"/>
    </row>
    <row r="5" spans="1:8" x14ac:dyDescent="0.15">
      <c r="A5" s="48"/>
      <c r="B5" s="51"/>
      <c r="C5" s="54" t="s">
        <v>67</v>
      </c>
      <c r="D5" s="52">
        <f>D4/D17*100</f>
        <v>4.3033643843636629</v>
      </c>
      <c r="E5" s="52">
        <f>E4/E17*100</f>
        <v>3.7941737073597568</v>
      </c>
      <c r="F5" s="52">
        <f>F4/F17*100</f>
        <v>4.1701709192289096</v>
      </c>
      <c r="G5" s="105" t="e">
        <f>G4/G17*100</f>
        <v>#DIV/0!</v>
      </c>
      <c r="H5" s="105" t="e">
        <f>H4/H17*100</f>
        <v>#DIV/0!</v>
      </c>
    </row>
    <row r="6" spans="1:8" x14ac:dyDescent="0.15">
      <c r="A6" s="50" t="s">
        <v>10</v>
      </c>
      <c r="B6" s="49" t="s">
        <v>68</v>
      </c>
      <c r="C6" s="50" t="s">
        <v>8</v>
      </c>
      <c r="D6" s="57">
        <v>1017</v>
      </c>
      <c r="E6" s="57">
        <v>1149</v>
      </c>
      <c r="F6" s="44">
        <v>848</v>
      </c>
      <c r="G6" s="104"/>
      <c r="H6" s="104"/>
    </row>
    <row r="7" spans="1:8" x14ac:dyDescent="0.15">
      <c r="A7" s="50"/>
      <c r="B7" s="49"/>
      <c r="C7" s="54" t="s">
        <v>67</v>
      </c>
      <c r="D7" s="52">
        <f>D6/D17*100</f>
        <v>0.13290781921400119</v>
      </c>
      <c r="E7" s="52">
        <f>E6/E17*100</f>
        <v>0.11133969071016117</v>
      </c>
      <c r="F7" s="52">
        <f>F6/F17*100</f>
        <v>0.14039084280861153</v>
      </c>
      <c r="G7" s="105" t="e">
        <f>G6/G17*100</f>
        <v>#DIV/0!</v>
      </c>
      <c r="H7" s="105" t="e">
        <f>H6/H17*100</f>
        <v>#DIV/0!</v>
      </c>
    </row>
    <row r="8" spans="1:8" x14ac:dyDescent="0.15">
      <c r="A8" s="48" t="s">
        <v>13</v>
      </c>
      <c r="B8" s="51" t="s">
        <v>69</v>
      </c>
      <c r="C8" s="50" t="s">
        <v>8</v>
      </c>
      <c r="D8" s="57">
        <v>138</v>
      </c>
      <c r="E8" s="57">
        <v>156</v>
      </c>
      <c r="F8" s="44">
        <v>101</v>
      </c>
      <c r="G8" s="104"/>
      <c r="H8" s="104"/>
    </row>
    <row r="9" spans="1:8" x14ac:dyDescent="0.15">
      <c r="A9" s="48"/>
      <c r="B9" s="51"/>
      <c r="C9" s="54" t="s">
        <v>67</v>
      </c>
      <c r="D9" s="52">
        <f>D8/D17*100</f>
        <v>1.8034689332873319E-2</v>
      </c>
      <c r="E9" s="52">
        <f>E8/E17*100</f>
        <v>1.5116615971092378E-2</v>
      </c>
      <c r="F9" s="52">
        <f>F8/F17*100</f>
        <v>1.6721079155270945E-2</v>
      </c>
      <c r="G9" s="105" t="e">
        <f>G8/G17*100</f>
        <v>#DIV/0!</v>
      </c>
      <c r="H9" s="105" t="e">
        <f>H8/H17*100</f>
        <v>#DIV/0!</v>
      </c>
    </row>
    <row r="10" spans="1:8" x14ac:dyDescent="0.15">
      <c r="A10" s="48" t="s">
        <v>16</v>
      </c>
      <c r="B10" s="51" t="s">
        <v>70</v>
      </c>
      <c r="C10" s="50" t="s">
        <v>8</v>
      </c>
      <c r="D10" s="57">
        <v>293</v>
      </c>
      <c r="E10" s="57">
        <v>293</v>
      </c>
      <c r="F10" s="44">
        <v>158</v>
      </c>
      <c r="G10" s="104"/>
      <c r="H10" s="104"/>
    </row>
    <row r="11" spans="1:8" x14ac:dyDescent="0.15">
      <c r="A11" s="48"/>
      <c r="B11" s="51"/>
      <c r="C11" s="54" t="s">
        <v>67</v>
      </c>
      <c r="D11" s="52">
        <f>D10/D17*100</f>
        <v>3.829104329370929E-2</v>
      </c>
      <c r="E11" s="52">
        <f>E10/E17*100</f>
        <v>2.8392105638013251E-2</v>
      </c>
      <c r="F11" s="52">
        <f>F10/F17*100</f>
        <v>2.6157727787453563E-2</v>
      </c>
      <c r="G11" s="105" t="e">
        <f>G10/G17*100</f>
        <v>#DIV/0!</v>
      </c>
      <c r="H11" s="105" t="e">
        <f>H10/H17*100</f>
        <v>#DIV/0!</v>
      </c>
    </row>
    <row r="12" spans="1:8" x14ac:dyDescent="0.15">
      <c r="A12" s="48" t="s">
        <v>19</v>
      </c>
      <c r="B12" s="51" t="s">
        <v>71</v>
      </c>
      <c r="C12" s="50" t="s">
        <v>8</v>
      </c>
      <c r="D12" s="57">
        <v>215</v>
      </c>
      <c r="E12" s="57">
        <v>317</v>
      </c>
      <c r="F12" s="44">
        <v>208</v>
      </c>
      <c r="G12" s="104"/>
      <c r="H12" s="104"/>
    </row>
    <row r="13" spans="1:8" x14ac:dyDescent="0.15">
      <c r="A13" s="48"/>
      <c r="B13" s="51"/>
      <c r="C13" s="54" t="s">
        <v>67</v>
      </c>
      <c r="D13" s="52">
        <f>D12/D17*100</f>
        <v>2.8097523235998286E-2</v>
      </c>
      <c r="E13" s="52">
        <f>E12/E17*100</f>
        <v>3.0717738864335157E-2</v>
      </c>
      <c r="F13" s="52">
        <f>F12/F17*100</f>
        <v>3.4435489745508488E-2</v>
      </c>
      <c r="G13" s="105" t="e">
        <f>G12/G17*100</f>
        <v>#DIV/0!</v>
      </c>
      <c r="H13" s="105" t="e">
        <f>H12/H17*100</f>
        <v>#DIV/0!</v>
      </c>
    </row>
    <row r="14" spans="1:8" x14ac:dyDescent="0.15">
      <c r="A14" s="48" t="s">
        <v>22</v>
      </c>
      <c r="B14" s="51" t="s">
        <v>72</v>
      </c>
      <c r="C14" s="50" t="s">
        <v>8</v>
      </c>
      <c r="D14" s="57">
        <f>+D4+D6+D10+D12</f>
        <v>34454</v>
      </c>
      <c r="E14" s="57">
        <f>+E4+E6+E10+E12</f>
        <v>40914</v>
      </c>
      <c r="F14" s="57">
        <f>+F4+F6+F10+F12</f>
        <v>26403</v>
      </c>
      <c r="G14" s="104">
        <f>SUM(G4,G6,G10,G12)</f>
        <v>0</v>
      </c>
      <c r="H14" s="104">
        <f>SUM(H4,H6,H10,H12)</f>
        <v>0</v>
      </c>
    </row>
    <row r="15" spans="1:8" x14ac:dyDescent="0.15">
      <c r="A15" s="48"/>
      <c r="B15" s="49" t="s">
        <v>73</v>
      </c>
      <c r="C15" s="54" t="s">
        <v>67</v>
      </c>
      <c r="D15" s="52">
        <f>D14/D17*100</f>
        <v>4.5026607701073713</v>
      </c>
      <c r="E15" s="52">
        <f>E14/E17*100</f>
        <v>3.9646232425722667</v>
      </c>
      <c r="F15" s="52">
        <f>F14/F17*100</f>
        <v>4.371154979570484</v>
      </c>
      <c r="G15" s="105" t="e">
        <f>G14/G17*100</f>
        <v>#DIV/0!</v>
      </c>
      <c r="H15" s="105" t="e">
        <f>H14/H17*100</f>
        <v>#DIV/0!</v>
      </c>
    </row>
    <row r="16" spans="1:8" x14ac:dyDescent="0.15">
      <c r="B16" s="51" t="s">
        <v>71</v>
      </c>
      <c r="C16" s="53"/>
      <c r="G16" s="100"/>
      <c r="H16" s="100"/>
    </row>
    <row r="17" spans="1:8" x14ac:dyDescent="0.15">
      <c r="A17" s="54" t="s">
        <v>92</v>
      </c>
      <c r="D17" s="41">
        <v>765192</v>
      </c>
      <c r="E17" s="41">
        <v>1031977</v>
      </c>
      <c r="F17" s="58">
        <v>604028</v>
      </c>
      <c r="G17" s="107"/>
      <c r="H17" s="107"/>
    </row>
    <row r="19" spans="1:8" x14ac:dyDescent="0.15">
      <c r="A19" s="55" t="s">
        <v>93</v>
      </c>
    </row>
  </sheetData>
  <pageMargins left="0.75" right="0.75" top="1" bottom="1" header="0" footer="0"/>
  <pageSetup orientation="portrait" horizontalDpi="120" verticalDpi="14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MortalTotal</vt:lpstr>
      <vt:lpstr>Edad</vt:lpstr>
      <vt:lpstr>Mortal&lt;60</vt:lpstr>
      <vt:lpstr>Mortal&gt;=60 </vt:lpstr>
      <vt:lpstr>EgresoTotal</vt:lpstr>
      <vt:lpstr>Egreso&lt;60</vt:lpstr>
      <vt:lpstr>Egreso&gt;=60</vt:lpstr>
      <vt:lpstr>ConsultaTotal</vt:lpstr>
      <vt:lpstr>Consulta&lt;60 </vt:lpstr>
      <vt:lpstr>Consulta&gt;=60</vt:lpstr>
      <vt:lpstr>MortalTotal!Área_de_impresión</vt:lpstr>
    </vt:vector>
  </TitlesOfParts>
  <Manager/>
  <Company>IMS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IMS</dc:creator>
  <cp:keywords/>
  <dc:description/>
  <cp:lastModifiedBy>jorge mario estrada alvarez</cp:lastModifiedBy>
  <cp:revision/>
  <dcterms:created xsi:type="dcterms:W3CDTF">2003-07-24T04:50:57Z</dcterms:created>
  <dcterms:modified xsi:type="dcterms:W3CDTF">2021-01-17T23:27:32Z</dcterms:modified>
  <cp:category/>
  <cp:contentStatus/>
</cp:coreProperties>
</file>