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documentos\Escritorio\Dropbox\SIVIGILA\GRAFICAS PERFIL 2015\"/>
    </mc:Choice>
  </mc:AlternateContent>
  <bookViews>
    <workbookView xWindow="8655" yWindow="495" windowWidth="20745" windowHeight="11760"/>
  </bookViews>
  <sheets>
    <sheet name="InciMorta" sheetId="8" r:id="rId1"/>
    <sheet name="Sexo" sheetId="1" r:id="rId2"/>
    <sheet name="Edad" sheetId="2" r:id="rId3"/>
    <sheet name="Régimen" sheetId="9" r:id="rId4"/>
    <sheet name="estadio clinico" sheetId="10" r:id="rId5"/>
  </sheets>
  <externalReferences>
    <externalReference r:id="rId6"/>
  </externalReferences>
  <definedNames>
    <definedName name="_xlnm.Print_Area" localSheetId="2">Edad!$A$2:$Q$6</definedName>
    <definedName name="_xlnm.Print_Area" localSheetId="1">Sexo!$A$2:$I$13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8" l="1"/>
  <c r="Y15" i="8"/>
  <c r="Y7" i="8"/>
  <c r="X15" i="8"/>
  <c r="X5" i="8"/>
  <c r="X7" i="8"/>
  <c r="V15" i="8"/>
  <c r="W15" i="8"/>
  <c r="U15" i="8"/>
  <c r="W7" i="8"/>
  <c r="W5" i="8"/>
  <c r="V7" i="8"/>
  <c r="V5" i="8"/>
  <c r="U7" i="8"/>
  <c r="U5" i="8"/>
  <c r="T15" i="8"/>
  <c r="T5" i="8"/>
  <c r="T7" i="8"/>
  <c r="S15" i="8"/>
  <c r="R15" i="8"/>
  <c r="S7" i="8"/>
  <c r="S5" i="8"/>
  <c r="R7" i="8"/>
  <c r="R5" i="8"/>
  <c r="M15" i="1"/>
  <c r="W29" i="2"/>
  <c r="W28" i="2"/>
  <c r="W27" i="2"/>
  <c r="Q15" i="8"/>
  <c r="J15" i="1"/>
  <c r="J14" i="1"/>
  <c r="J13" i="1"/>
  <c r="J12" i="1"/>
  <c r="J11" i="1"/>
  <c r="J10" i="1"/>
  <c r="K8" i="1"/>
  <c r="J8" i="1"/>
  <c r="P15" i="8"/>
  <c r="O15" i="8"/>
  <c r="N15" i="8"/>
  <c r="M15" i="8"/>
  <c r="L15" i="8"/>
  <c r="K15" i="8"/>
  <c r="J15" i="8"/>
  <c r="I15" i="8"/>
  <c r="H15" i="8"/>
  <c r="Q7" i="8"/>
  <c r="P7" i="8"/>
  <c r="O7" i="8"/>
  <c r="N7" i="8"/>
  <c r="M7" i="8"/>
  <c r="L7" i="8"/>
  <c r="K7" i="8"/>
  <c r="J7" i="8"/>
  <c r="I7" i="8"/>
  <c r="H7" i="8"/>
  <c r="G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Q5" i="8"/>
  <c r="P4" i="8"/>
  <c r="P5" i="8"/>
  <c r="AT2" i="8"/>
  <c r="AM6" i="2"/>
  <c r="F15" i="1"/>
  <c r="G15" i="1"/>
  <c r="E15" i="1" s="1"/>
  <c r="O15" i="2"/>
  <c r="P15" i="2"/>
  <c r="M15" i="2"/>
  <c r="K15" i="2"/>
  <c r="I15" i="2"/>
  <c r="G15" i="2"/>
  <c r="E15" i="2"/>
  <c r="C15" i="2"/>
  <c r="G14" i="1"/>
  <c r="E14" i="1"/>
  <c r="F14" i="1"/>
  <c r="E16" i="1"/>
  <c r="C16" i="1"/>
  <c r="G16" i="1"/>
  <c r="G12" i="1"/>
  <c r="G13" i="1"/>
  <c r="E13" i="1" s="1"/>
  <c r="G11" i="1"/>
  <c r="J11" i="9"/>
  <c r="K11" i="9" s="1"/>
  <c r="J12" i="9"/>
  <c r="K12" i="9"/>
  <c r="J10" i="9"/>
  <c r="Q11" i="2"/>
  <c r="Q7" i="2"/>
  <c r="Q8" i="2"/>
  <c r="Q9" i="2"/>
  <c r="I10" i="9"/>
  <c r="I11" i="9"/>
  <c r="I12" i="9"/>
  <c r="G10" i="9"/>
  <c r="G11" i="9"/>
  <c r="G12" i="9"/>
  <c r="E10" i="9"/>
  <c r="E11" i="9"/>
  <c r="E12" i="9"/>
  <c r="C10" i="9"/>
  <c r="C11" i="9"/>
  <c r="C12" i="9"/>
  <c r="P13" i="2"/>
  <c r="Q13" i="2" s="1"/>
  <c r="P14" i="2"/>
  <c r="Q14" i="2"/>
  <c r="O12" i="2"/>
  <c r="O13" i="2"/>
  <c r="O14" i="2"/>
  <c r="M12" i="2"/>
  <c r="M13" i="2"/>
  <c r="M14" i="2"/>
  <c r="K12" i="2"/>
  <c r="K13" i="2"/>
  <c r="K14" i="2"/>
  <c r="I12" i="2"/>
  <c r="I13" i="2"/>
  <c r="I14" i="2"/>
  <c r="G12" i="2"/>
  <c r="G13" i="2"/>
  <c r="G14" i="2"/>
  <c r="E12" i="2"/>
  <c r="E13" i="2"/>
  <c r="E14" i="2"/>
  <c r="C12" i="2"/>
  <c r="C13" i="2"/>
  <c r="C14" i="2"/>
  <c r="P12" i="2"/>
  <c r="F11" i="1"/>
  <c r="N18" i="1"/>
  <c r="F12" i="1"/>
  <c r="F13" i="1"/>
  <c r="P18" i="1" s="1"/>
  <c r="C11" i="1"/>
  <c r="E11" i="1"/>
  <c r="C12" i="1"/>
  <c r="E12" i="1"/>
  <c r="K9" i="9"/>
  <c r="I9" i="9"/>
  <c r="G9" i="9"/>
  <c r="E9" i="9"/>
  <c r="C9" i="9"/>
  <c r="O11" i="2"/>
  <c r="M11" i="2"/>
  <c r="K11" i="2"/>
  <c r="I11" i="2"/>
  <c r="G11" i="2"/>
  <c r="E11" i="2"/>
  <c r="C11" i="2"/>
  <c r="H10" i="1"/>
  <c r="E10" i="1"/>
  <c r="C10" i="1"/>
  <c r="F10" i="1"/>
  <c r="J8" i="9"/>
  <c r="E8" i="9" s="1"/>
  <c r="P10" i="2"/>
  <c r="Q10" i="2" s="1"/>
  <c r="H9" i="1"/>
  <c r="E9" i="1"/>
  <c r="C9" i="1"/>
  <c r="F9" i="1"/>
  <c r="K7" i="9"/>
  <c r="I7" i="9"/>
  <c r="G7" i="9"/>
  <c r="E7" i="9"/>
  <c r="C7" i="9"/>
  <c r="O9" i="2"/>
  <c r="M9" i="2"/>
  <c r="K9" i="2"/>
  <c r="I9" i="2"/>
  <c r="G9" i="2"/>
  <c r="E9" i="2"/>
  <c r="C9" i="2"/>
  <c r="H8" i="1"/>
  <c r="F8" i="1"/>
  <c r="E8" i="1"/>
  <c r="C8" i="1"/>
  <c r="K6" i="9"/>
  <c r="I6" i="9"/>
  <c r="G6" i="9"/>
  <c r="E6" i="9"/>
  <c r="C6" i="9"/>
  <c r="O8" i="2"/>
  <c r="M8" i="2"/>
  <c r="K8" i="2"/>
  <c r="I8" i="2"/>
  <c r="G8" i="2"/>
  <c r="E8" i="2"/>
  <c r="C8" i="2"/>
  <c r="F7" i="1"/>
  <c r="H7" i="1"/>
  <c r="E7" i="1"/>
  <c r="C7" i="1"/>
  <c r="O7" i="2"/>
  <c r="M7" i="2"/>
  <c r="K7" i="2"/>
  <c r="I7" i="2"/>
  <c r="G7" i="2"/>
  <c r="E7" i="2"/>
  <c r="C7" i="2"/>
  <c r="P6" i="2"/>
  <c r="I6" i="2" s="1"/>
  <c r="J5" i="9"/>
  <c r="E5" i="9" s="1"/>
  <c r="I5" i="9"/>
  <c r="F6" i="1"/>
  <c r="E6" i="1"/>
  <c r="C6" i="1"/>
  <c r="F5" i="1"/>
  <c r="E5" i="1"/>
  <c r="C5" i="1"/>
  <c r="C5" i="9"/>
  <c r="C14" i="1"/>
  <c r="G5" i="9"/>
  <c r="O10" i="2"/>
  <c r="K5" i="9"/>
  <c r="K10" i="2"/>
  <c r="C8" i="9"/>
  <c r="G6" i="2" l="1"/>
  <c r="C13" i="1"/>
  <c r="C10" i="2"/>
  <c r="K6" i="2"/>
  <c r="M6" i="2"/>
  <c r="E10" i="2"/>
  <c r="G10" i="2"/>
  <c r="M10" i="2"/>
  <c r="I10" i="2"/>
  <c r="C15" i="1"/>
  <c r="E6" i="2"/>
  <c r="C6" i="2"/>
  <c r="Q6" i="2"/>
  <c r="O6" i="2"/>
  <c r="I8" i="9"/>
  <c r="G8" i="9"/>
  <c r="K8" i="9"/>
</calcChain>
</file>

<file path=xl/sharedStrings.xml><?xml version="1.0" encoding="utf-8"?>
<sst xmlns="http://schemas.openxmlformats.org/spreadsheetml/2006/main" count="127" uniqueCount="67">
  <si>
    <t>Nº</t>
  </si>
  <si>
    <t>%</t>
  </si>
  <si>
    <t xml:space="preserve"> H/M</t>
  </si>
  <si>
    <t>0-9</t>
  </si>
  <si>
    <t>10-19</t>
  </si>
  <si>
    <t>20-29</t>
  </si>
  <si>
    <t>30-39</t>
  </si>
  <si>
    <t>40-49</t>
  </si>
  <si>
    <t>&gt; 50</t>
  </si>
  <si>
    <t>Total</t>
  </si>
  <si>
    <t>Sin dato</t>
  </si>
  <si>
    <t>Pobla general</t>
  </si>
  <si>
    <t>Casos</t>
  </si>
  <si>
    <t>Mortalidad</t>
  </si>
  <si>
    <t>Tasa</t>
  </si>
  <si>
    <t xml:space="preserve">Tasa </t>
  </si>
  <si>
    <t>Contributivo</t>
  </si>
  <si>
    <t>Subsidiado</t>
  </si>
  <si>
    <t>N°</t>
  </si>
  <si>
    <t>Año</t>
  </si>
  <si>
    <t>Hombre</t>
  </si>
  <si>
    <t>Mujer</t>
  </si>
  <si>
    <t>Grupos de edad</t>
  </si>
  <si>
    <t xml:space="preserve"> Distribución de los pacientes con VIH según sexo. Pereira, 2002-2010</t>
  </si>
  <si>
    <t xml:space="preserve"> Distribución de los pacientes con VIH según régimen. Pereira, 2003-2010</t>
  </si>
  <si>
    <t xml:space="preserve"> Distribución de los pacientes con VIH según edad. Pereira, 2002-2010</t>
  </si>
  <si>
    <t>Rel H/M</t>
  </si>
  <si>
    <t>No Afiliado</t>
  </si>
  <si>
    <t xml:space="preserve">TOTAL </t>
  </si>
  <si>
    <t>VIH</t>
  </si>
  <si>
    <t>SIDA</t>
  </si>
  <si>
    <t>Gestante</t>
  </si>
  <si>
    <t xml:space="preserve">&lt; 1 </t>
  </si>
  <si>
    <t>1  a 4</t>
  </si>
  <si>
    <t>5 a 14</t>
  </si>
  <si>
    <t>15 a 44</t>
  </si>
  <si>
    <t>45 a 64</t>
  </si>
  <si>
    <t>&gt;65</t>
  </si>
  <si>
    <t>Hete</t>
  </si>
  <si>
    <t>Homo</t>
  </si>
  <si>
    <t>Bisex</t>
  </si>
  <si>
    <t>perinatal</t>
  </si>
  <si>
    <t>lactancia</t>
  </si>
  <si>
    <t>Trans sang</t>
  </si>
  <si>
    <t>Drogas</t>
  </si>
  <si>
    <t>Acc labo</t>
  </si>
  <si>
    <t>No defi</t>
  </si>
  <si>
    <t>Tasa trans vertical</t>
  </si>
  <si>
    <t xml:space="preserve">Nacidos vivos </t>
  </si>
  <si>
    <t>Pob</t>
  </si>
  <si>
    <t>Tasa vertical VIH</t>
  </si>
  <si>
    <t>MORTALIDAD</t>
  </si>
  <si>
    <t xml:space="preserve">Relacion Mujer/Hombre en la incidencia de VIH. Pereira 1998-2012 </t>
  </si>
  <si>
    <t>ESTADIO CLINICO VIH</t>
  </si>
  <si>
    <t>ESTADIO CLINICO SIDA</t>
  </si>
  <si>
    <t>ESTADIO MUERTE</t>
  </si>
  <si>
    <t>sem48(nov 30)</t>
  </si>
  <si>
    <t>poblacion</t>
  </si>
  <si>
    <t>base de datos DANE 2016</t>
  </si>
  <si>
    <t>Fuente</t>
  </si>
  <si>
    <t>dane preliminar 2017 marzo2018</t>
  </si>
  <si>
    <t>Prevalencia</t>
  </si>
  <si>
    <t>Prevalencia y mortalidad por infección VIH/SIDA. Pereira, 2002-2019</t>
  </si>
  <si>
    <t>DANE 2018</t>
  </si>
  <si>
    <t>A sem 52 2019/ SEM 8 2020</t>
  </si>
  <si>
    <t>45+13+5</t>
  </si>
  <si>
    <t>A sem 53/2020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</si>
</sst>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7" fontId="4" fillId="2" borderId="0" xfId="0" quotePrefix="1" applyNumberFormat="1" applyFont="1" applyFill="1" applyBorder="1" applyAlignment="1"/>
    <xf numFmtId="0" fontId="7" fillId="0" borderId="0" xfId="1"/>
    <xf numFmtId="0" fontId="7" fillId="0" borderId="0" xfId="1" applyAlignment="1">
      <alignment horizontal="center"/>
    </xf>
    <xf numFmtId="0" fontId="7" fillId="0" borderId="0" xfId="1" applyAlignment="1">
      <alignment horizontal="left"/>
    </xf>
    <xf numFmtId="0" fontId="6" fillId="0" borderId="0" xfId="1" applyFont="1"/>
    <xf numFmtId="0" fontId="7" fillId="0" borderId="0" xfId="1" applyBorder="1"/>
    <xf numFmtId="0" fontId="4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1" applyFont="1"/>
    <xf numFmtId="0" fontId="7" fillId="0" borderId="0" xfId="1" applyNumberFormat="1"/>
    <xf numFmtId="0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/>
    <xf numFmtId="0" fontId="5" fillId="0" borderId="1" xfId="1" applyFont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5" fillId="0" borderId="1" xfId="1" applyNumberFormat="1" applyFont="1" applyBorder="1"/>
    <xf numFmtId="0" fontId="7" fillId="0" borderId="0" xfId="0" applyNumberFormat="1" applyFont="1"/>
    <xf numFmtId="0" fontId="7" fillId="3" borderId="2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16" fontId="7" fillId="5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6" borderId="1" xfId="1" applyFill="1" applyBorder="1" applyAlignment="1">
      <alignment horizontal="center"/>
    </xf>
    <xf numFmtId="0" fontId="7" fillId="5" borderId="1" xfId="1" applyFill="1" applyBorder="1" applyAlignment="1">
      <alignment horizontal="center"/>
    </xf>
    <xf numFmtId="0" fontId="7" fillId="0" borderId="1" xfId="1" applyBorder="1" applyAlignment="1">
      <alignment horizontal="center"/>
    </xf>
    <xf numFmtId="0" fontId="12" fillId="0" borderId="0" xfId="0" applyFont="1" applyAlignment="1">
      <alignment horizontal="center" readingOrder="1"/>
    </xf>
    <xf numFmtId="0" fontId="6" fillId="7" borderId="1" xfId="1" applyFont="1" applyFill="1" applyBorder="1" applyAlignment="1">
      <alignment horizontal="center" vertical="center"/>
    </xf>
    <xf numFmtId="164" fontId="7" fillId="8" borderId="4" xfId="1" applyNumberFormat="1" applyFill="1" applyBorder="1" applyAlignment="1">
      <alignment horizontal="center"/>
    </xf>
    <xf numFmtId="0" fontId="7" fillId="8" borderId="4" xfId="1" applyFill="1" applyBorder="1" applyAlignment="1">
      <alignment horizontal="center"/>
    </xf>
    <xf numFmtId="14" fontId="2" fillId="8" borderId="1" xfId="1" applyNumberFormat="1" applyFont="1" applyFill="1" applyBorder="1" applyAlignment="1">
      <alignment horizontal="center"/>
    </xf>
    <xf numFmtId="15" fontId="2" fillId="8" borderId="1" xfId="1" applyNumberFormat="1" applyFont="1" applyFill="1" applyBorder="1" applyAlignment="1">
      <alignment horizontal="center"/>
    </xf>
    <xf numFmtId="0" fontId="7" fillId="8" borderId="0" xfId="1" applyFill="1" applyAlignment="1">
      <alignment horizontal="center"/>
    </xf>
    <xf numFmtId="0" fontId="7" fillId="8" borderId="0" xfId="1" applyFill="1" applyAlignment="1">
      <alignment horizontal="left"/>
    </xf>
    <xf numFmtId="0" fontId="7" fillId="8" borderId="0" xfId="1" applyFill="1" applyBorder="1" applyAlignment="1">
      <alignment horizontal="center"/>
    </xf>
    <xf numFmtId="0" fontId="7" fillId="8" borderId="3" xfId="1" applyFill="1" applyBorder="1" applyAlignment="1">
      <alignment horizontal="left"/>
    </xf>
    <xf numFmtId="0" fontId="7" fillId="8" borderId="6" xfId="1" applyFill="1" applyBorder="1" applyAlignment="1">
      <alignment horizontal="center"/>
    </xf>
    <xf numFmtId="0" fontId="7" fillId="8" borderId="6" xfId="1" applyFont="1" applyFill="1" applyBorder="1"/>
    <xf numFmtId="0" fontId="7" fillId="8" borderId="5" xfId="1" applyFill="1" applyBorder="1" applyAlignment="1">
      <alignment horizontal="left"/>
    </xf>
    <xf numFmtId="0" fontId="7" fillId="8" borderId="7" xfId="1" applyFill="1" applyBorder="1" applyAlignment="1">
      <alignment horizontal="center"/>
    </xf>
    <xf numFmtId="0" fontId="7" fillId="8" borderId="8" xfId="1" applyFill="1" applyBorder="1" applyAlignment="1">
      <alignment horizontal="center"/>
    </xf>
    <xf numFmtId="0" fontId="7" fillId="8" borderId="9" xfId="1" applyFill="1" applyBorder="1" applyAlignment="1">
      <alignment horizontal="center"/>
    </xf>
    <xf numFmtId="0" fontId="7" fillId="8" borderId="1" xfId="1" applyFill="1" applyBorder="1" applyAlignment="1">
      <alignment horizontal="center"/>
    </xf>
    <xf numFmtId="0" fontId="7" fillId="8" borderId="1" xfId="1" applyFill="1" applyBorder="1" applyAlignment="1">
      <alignment horizontal="center" vertical="center"/>
    </xf>
    <xf numFmtId="2" fontId="7" fillId="8" borderId="1" xfId="1" applyNumberFormat="1" applyFill="1" applyBorder="1" applyAlignment="1">
      <alignment horizontal="center" vertical="center"/>
    </xf>
    <xf numFmtId="164" fontId="7" fillId="8" borderId="1" xfId="1" applyNumberFormat="1" applyFill="1" applyBorder="1" applyAlignment="1">
      <alignment horizontal="center" vertical="center"/>
    </xf>
    <xf numFmtId="3" fontId="7" fillId="8" borderId="1" xfId="1" applyNumberForma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13" fillId="8" borderId="1" xfId="7" applyFont="1" applyFill="1" applyBorder="1" applyAlignment="1">
      <alignment horizontal="center" vertical="center" wrapText="1"/>
    </xf>
    <xf numFmtId="0" fontId="6" fillId="8" borderId="0" xfId="1" applyFont="1" applyFill="1" applyAlignment="1">
      <alignment horizontal="left"/>
    </xf>
    <xf numFmtId="0" fontId="7" fillId="8" borderId="0" xfId="1" applyFill="1"/>
    <xf numFmtId="1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 applyAlignment="1">
      <alignment horizontal="center"/>
    </xf>
    <xf numFmtId="1" fontId="7" fillId="8" borderId="1" xfId="1" applyNumberForma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0" fontId="6" fillId="8" borderId="0" xfId="1" applyFont="1" applyFill="1" applyAlignment="1">
      <alignment horizontal="center"/>
    </xf>
    <xf numFmtId="164" fontId="7" fillId="8" borderId="1" xfId="1" applyNumberFormat="1" applyFont="1" applyFill="1" applyBorder="1" applyAlignment="1">
      <alignment horizontal="center"/>
    </xf>
    <xf numFmtId="164" fontId="7" fillId="8" borderId="1" xfId="1" applyNumberFormat="1" applyFill="1" applyBorder="1" applyAlignment="1">
      <alignment horizontal="center"/>
    </xf>
    <xf numFmtId="2" fontId="7" fillId="8" borderId="1" xfId="1" applyNumberFormat="1" applyFill="1" applyBorder="1" applyAlignment="1">
      <alignment horizontal="center"/>
    </xf>
    <xf numFmtId="0" fontId="7" fillId="8" borderId="0" xfId="1" applyFont="1" applyFill="1" applyAlignment="1">
      <alignment horizontal="left"/>
    </xf>
    <xf numFmtId="0" fontId="6" fillId="8" borderId="0" xfId="1" applyFont="1" applyFill="1"/>
    <xf numFmtId="0" fontId="3" fillId="8" borderId="0" xfId="1" applyFont="1" applyFill="1" applyAlignment="1">
      <alignment horizontal="center"/>
    </xf>
    <xf numFmtId="1" fontId="7" fillId="8" borderId="1" xfId="1" applyNumberFormat="1" applyFill="1" applyBorder="1" applyAlignment="1">
      <alignment horizontal="left" indent="1"/>
    </xf>
    <xf numFmtId="0" fontId="7" fillId="8" borderId="1" xfId="1" applyFill="1" applyBorder="1" applyAlignment="1">
      <alignment horizontal="left" indent="1"/>
    </xf>
    <xf numFmtId="3" fontId="11" fillId="8" borderId="1" xfId="0" applyNumberFormat="1" applyFont="1" applyFill="1" applyBorder="1" applyAlignment="1">
      <alignment horizontal="center"/>
    </xf>
    <xf numFmtId="3" fontId="7" fillId="8" borderId="1" xfId="1" applyNumberFormat="1" applyFill="1" applyBorder="1" applyAlignment="1">
      <alignment horizontal="center"/>
    </xf>
    <xf numFmtId="0" fontId="2" fillId="8" borderId="0" xfId="1" applyFont="1" applyFill="1"/>
    <xf numFmtId="0" fontId="0" fillId="8" borderId="0" xfId="1" applyFont="1" applyFill="1"/>
    <xf numFmtId="0" fontId="3" fillId="8" borderId="1" xfId="1" applyFont="1" applyFill="1" applyBorder="1" applyAlignment="1">
      <alignment horizontal="center" wrapText="1"/>
    </xf>
    <xf numFmtId="0" fontId="7" fillId="8" borderId="0" xfId="1" applyFont="1" applyFill="1"/>
    <xf numFmtId="0" fontId="2" fillId="8" borderId="0" xfId="1" applyFont="1" applyFill="1" applyAlignment="1">
      <alignment horizontal="center" wrapText="1"/>
    </xf>
    <xf numFmtId="0" fontId="7" fillId="8" borderId="0" xfId="1" applyFont="1" applyFill="1" applyBorder="1" applyAlignment="1">
      <alignment horizontal="left"/>
    </xf>
    <xf numFmtId="0" fontId="7" fillId="8" borderId="1" xfId="1" applyFont="1" applyFill="1" applyBorder="1"/>
    <xf numFmtId="0" fontId="10" fillId="8" borderId="1" xfId="2" applyFont="1" applyFill="1" applyBorder="1" applyAlignment="1">
      <alignment horizontal="center"/>
    </xf>
    <xf numFmtId="1" fontId="10" fillId="8" borderId="1" xfId="3" applyNumberFormat="1" applyFont="1" applyFill="1" applyBorder="1" applyAlignment="1">
      <alignment horizontal="center"/>
    </xf>
    <xf numFmtId="0" fontId="10" fillId="8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0" fillId="8" borderId="0" xfId="1" applyFont="1" applyFill="1" applyAlignment="1">
      <alignment horizontal="center"/>
    </xf>
    <xf numFmtId="0" fontId="7" fillId="8" borderId="0" xfId="1" applyFill="1" applyBorder="1"/>
    <xf numFmtId="165" fontId="7" fillId="8" borderId="0" xfId="4" applyNumberFormat="1" applyFont="1" applyFill="1" applyAlignment="1">
      <alignment horizontal="center"/>
    </xf>
    <xf numFmtId="0" fontId="3" fillId="8" borderId="0" xfId="1" applyFont="1" applyFill="1" applyBorder="1"/>
    <xf numFmtId="0" fontId="3" fillId="8" borderId="0" xfId="1" applyFont="1" applyFill="1" applyBorder="1" applyAlignment="1">
      <alignment horizontal="center"/>
    </xf>
    <xf numFmtId="0" fontId="4" fillId="8" borderId="0" xfId="1" applyFont="1" applyFill="1"/>
    <xf numFmtId="0" fontId="7" fillId="8" borderId="2" xfId="1" applyFont="1" applyFill="1" applyBorder="1" applyAlignment="1">
      <alignment horizontal="center"/>
    </xf>
    <xf numFmtId="16" fontId="7" fillId="8" borderId="1" xfId="1" applyNumberFormat="1" applyFont="1" applyFill="1" applyBorder="1" applyAlignment="1">
      <alignment horizontal="center"/>
    </xf>
    <xf numFmtId="0" fontId="7" fillId="0" borderId="1" xfId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7" fillId="8" borderId="0" xfId="1" applyNumberFormat="1" applyFill="1" applyAlignment="1">
      <alignment horizontal="center"/>
    </xf>
    <xf numFmtId="0" fontId="14" fillId="8" borderId="0" xfId="1" applyFont="1" applyFill="1" applyAlignment="1">
      <alignment horizontal="center"/>
    </xf>
  </cellXfs>
  <cellStyles count="8">
    <cellStyle name="Normal" xfId="0" builtinId="0"/>
    <cellStyle name="Normal 2" xfId="5"/>
    <cellStyle name="Normal 2 2" xfId="6"/>
    <cellStyle name="Normal 2 3" xfId="1"/>
    <cellStyle name="Normal 2 3 2" xfId="2"/>
    <cellStyle name="Normal 8" xfId="7"/>
    <cellStyle name="Normal_NacidosCenso05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 sz="1400" b="1"/>
              <a:t>PREVALENCIA</a:t>
            </a:r>
            <a:r>
              <a:rPr lang="es-ES" sz="1400" b="1" baseline="0"/>
              <a:t> Y MORTALIDAD</a:t>
            </a:r>
            <a:endParaRPr lang="es-ES" sz="1400" b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InciMorta!$A$4</c:f>
              <c:strCache>
                <c:ptCount val="1"/>
                <c:pt idx="0">
                  <c:v>Prevalencia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InciMorta!$I$3:$Y$3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InciMorta!$I$5:$Y$5</c:f>
              <c:numCache>
                <c:formatCode>0.0</c:formatCode>
                <c:ptCount val="17"/>
                <c:pt idx="0">
                  <c:v>24.056557274320074</c:v>
                </c:pt>
                <c:pt idx="1">
                  <c:v>19.388845552063557</c:v>
                </c:pt>
                <c:pt idx="2">
                  <c:v>21.511689138165544</c:v>
                </c:pt>
                <c:pt idx="3">
                  <c:v>19.600375079904939</c:v>
                </c:pt>
                <c:pt idx="4">
                  <c:v>25.019650389133059</c:v>
                </c:pt>
                <c:pt idx="5">
                  <c:v>23.112938623041178</c:v>
                </c:pt>
                <c:pt idx="6">
                  <c:v>29.985007496251871</c:v>
                </c:pt>
                <c:pt idx="7">
                  <c:v>0</c:v>
                </c:pt>
                <c:pt idx="8">
                  <c:v>36.779898271128424</c:v>
                </c:pt>
                <c:pt idx="9">
                  <c:v>37.441981068129344</c:v>
                </c:pt>
                <c:pt idx="10">
                  <c:v>35.746010680993606</c:v>
                </c:pt>
                <c:pt idx="11">
                  <c:v>45.569533998279432</c:v>
                </c:pt>
                <c:pt idx="12" formatCode="0.00">
                  <c:v>49.576271186440678</c:v>
                </c:pt>
                <c:pt idx="13" formatCode="0.00">
                  <c:v>62.824796820812288</c:v>
                </c:pt>
                <c:pt idx="14" formatCode="0.00">
                  <c:v>79.095997784472857</c:v>
                </c:pt>
                <c:pt idx="15" formatCode="0.00">
                  <c:v>80.879095157285803</c:v>
                </c:pt>
                <c:pt idx="16" formatCode="0.00">
                  <c:v>59.325782398061328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3-46C1-97CB-7BE79AF25E39}"/>
            </c:ext>
          </c:extLst>
        </c:ser>
        <c:ser>
          <c:idx val="1"/>
          <c:order val="1"/>
          <c:tx>
            <c:strRef>
              <c:f>InciMorta!$A$6</c:f>
              <c:strCache>
                <c:ptCount val="1"/>
                <c:pt idx="0">
                  <c:v>Mortalidad</c:v>
                </c:pt>
              </c:strCache>
            </c:strRef>
          </c:tx>
          <c:spPr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pPr>
              <a:solidFill>
                <a:sysClr val="window" lastClr="FFFFFF"/>
              </a:solidFill>
              <a:ln>
                <a:solidFill>
                  <a:srgbClr val="F79646">
                    <a:lumMod val="40000"/>
                    <a:lumOff val="60000"/>
                  </a:srgbClr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InciMorta!$I$3:$Y$3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InciMorta!$I$7:$Y$7</c:f>
              <c:numCache>
                <c:formatCode>0.0</c:formatCode>
                <c:ptCount val="17"/>
                <c:pt idx="0">
                  <c:v>8.1701515271275724</c:v>
                </c:pt>
                <c:pt idx="1">
                  <c:v>10.370777853429345</c:v>
                </c:pt>
                <c:pt idx="2">
                  <c:v>14.341126092110365</c:v>
                </c:pt>
                <c:pt idx="3">
                  <c:v>11.582039819943827</c:v>
                </c:pt>
                <c:pt idx="4">
                  <c:v>11.292054600405185</c:v>
                </c:pt>
                <c:pt idx="5">
                  <c:v>12.326900598955294</c:v>
                </c:pt>
                <c:pt idx="6">
                  <c:v>7.6604033749548579</c:v>
                </c:pt>
                <c:pt idx="7">
                  <c:v>10.882079608941588</c:v>
                </c:pt>
                <c:pt idx="8">
                  <c:v>14.279254622908685</c:v>
                </c:pt>
                <c:pt idx="9">
                  <c:v>11.619925159074624</c:v>
                </c:pt>
                <c:pt idx="10">
                  <c:v>10.06025450303413</c:v>
                </c:pt>
                <c:pt idx="11">
                  <c:v>13.202388354641704</c:v>
                </c:pt>
                <c:pt idx="12">
                  <c:v>15.466101694915253</c:v>
                </c:pt>
                <c:pt idx="13">
                  <c:v>12.016823552974165</c:v>
                </c:pt>
                <c:pt idx="14">
                  <c:v>14.056848412625147</c:v>
                </c:pt>
                <c:pt idx="15">
                  <c:v>10.240505588390192</c:v>
                </c:pt>
                <c:pt idx="16">
                  <c:v>13.416431355038602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3-46C1-97CB-7BE79AF25E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059312"/>
        <c:axId val="184056592"/>
      </c:lineChart>
      <c:catAx>
        <c:axId val="18405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4056592"/>
        <c:crosses val="autoZero"/>
        <c:auto val="1"/>
        <c:lblAlgn val="ctr"/>
        <c:lblOffset val="100"/>
        <c:noMultiLvlLbl val="0"/>
      </c:catAx>
      <c:valAx>
        <c:axId val="18405659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4059312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lang="es-ES" sz="1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Sexo!$D$17:$R$17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Sexo!$D$18:$R$18</c:f>
              <c:numCache>
                <c:formatCode>General</c:formatCode>
                <c:ptCount val="15"/>
                <c:pt idx="0">
                  <c:v>3.1</c:v>
                </c:pt>
                <c:pt idx="1">
                  <c:v>3.3</c:v>
                </c:pt>
                <c:pt idx="2">
                  <c:v>4.2</c:v>
                </c:pt>
                <c:pt idx="3">
                  <c:v>3.6</c:v>
                </c:pt>
                <c:pt idx="4">
                  <c:v>2.1</c:v>
                </c:pt>
                <c:pt idx="5">
                  <c:v>2.4</c:v>
                </c:pt>
                <c:pt idx="6">
                  <c:v>2.4</c:v>
                </c:pt>
                <c:pt idx="7">
                  <c:v>3.3</c:v>
                </c:pt>
                <c:pt idx="8">
                  <c:v>2.8</c:v>
                </c:pt>
                <c:pt idx="9">
                  <c:v>2.5</c:v>
                </c:pt>
                <c:pt idx="10" formatCode="0.0">
                  <c:v>2.4571428571428573</c:v>
                </c:pt>
                <c:pt idx="11">
                  <c:v>1.9</c:v>
                </c:pt>
                <c:pt idx="12" formatCode="0.0">
                  <c:v>2.5249999999999999</c:v>
                </c:pt>
                <c:pt idx="13">
                  <c:v>1.7</c:v>
                </c:pt>
                <c:pt idx="1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4-479D-9FDA-22559E88B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shape val="cylinder"/>
        <c:axId val="184063120"/>
        <c:axId val="184064208"/>
        <c:axId val="0"/>
      </c:bar3DChart>
      <c:catAx>
        <c:axId val="1840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064208"/>
        <c:crosses val="autoZero"/>
        <c:auto val="1"/>
        <c:lblAlgn val="ctr"/>
        <c:lblOffset val="100"/>
        <c:noMultiLvlLbl val="0"/>
      </c:catAx>
      <c:valAx>
        <c:axId val="18406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406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" l="0.70000000000000095" r="0.70000000000000095" t="0.750000000000004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0.13232141294838101"/>
                  <c:y val="5.5318241469816502E-2"/>
                </c:manualLayout>
              </c:layout>
              <c:tx>
                <c:rich>
                  <a:bodyPr/>
                  <a:lstStyle/>
                  <a:p>
                    <a:pPr>
                      <a:defRPr lang="es-ES"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lang="es-ES"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Mujer </a:t>
                    </a:r>
                  </a:p>
                  <a:p>
                    <a:pPr>
                      <a:defRPr lang="es-ES"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85-4515-80E5-AFE72F9CDF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Sexo!$B$3</c:f>
              <c:strCache>
                <c:ptCount val="1"/>
                <c:pt idx="0">
                  <c:v>Hombre</c:v>
                </c:pt>
              </c:strCache>
            </c:strRef>
          </c:cat>
          <c:val>
            <c:numRef>
              <c:f>(Sexo!$B$14,Sexo!$D$14)</c:f>
              <c:numCache>
                <c:formatCode>General</c:formatCode>
                <c:ptCount val="2"/>
                <c:pt idx="0">
                  <c:v>94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5-4515-80E5-AFE72F9CDF65}"/>
            </c:ext>
          </c:extLst>
        </c:ser>
        <c:ser>
          <c:idx val="1"/>
          <c:order val="1"/>
          <c:tx>
            <c:strRef>
              <c:f>Sexo!$D$3</c:f>
              <c:strCache>
                <c:ptCount val="1"/>
                <c:pt idx="0">
                  <c:v>Mujer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185-4515-80E5-AFE72F9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" l="0.70000000000000095" r="0.70000000000000095" t="0.750000000000004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684288442147"/>
          <c:y val="5.2694610778443098E-2"/>
          <c:w val="0.84534295951425698"/>
          <c:h val="0.668033382054793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Edad!$A$12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(Edad!$B$4,Edad!$D$4,Edad!$F$4,Edad!$H$4,Edad!$J$4,Edad!$L$4)</c:f>
              <c:strCache>
                <c:ptCount val="6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&gt; 50</c:v>
                </c:pt>
              </c:strCache>
            </c:strRef>
          </c:cat>
          <c:val>
            <c:numRef>
              <c:f>(Edad!$C$12,Edad!$E$12,Edad!$G$12,Edad!$I$12,Edad!$K$12,Edad!$M$12)</c:f>
              <c:numCache>
                <c:formatCode>0.0</c:formatCode>
                <c:ptCount val="6"/>
                <c:pt idx="0">
                  <c:v>1.1363636363636365</c:v>
                </c:pt>
                <c:pt idx="1">
                  <c:v>5.6818181818181817</c:v>
                </c:pt>
                <c:pt idx="2">
                  <c:v>43.18181818181818</c:v>
                </c:pt>
                <c:pt idx="3">
                  <c:v>37.5</c:v>
                </c:pt>
                <c:pt idx="4">
                  <c:v>31.818181818181817</c:v>
                </c:pt>
                <c:pt idx="5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8-471F-B7E8-90FFFC320F0C}"/>
            </c:ext>
          </c:extLst>
        </c:ser>
        <c:ser>
          <c:idx val="1"/>
          <c:order val="1"/>
          <c:tx>
            <c:strRef>
              <c:f>Edad!$A$13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(Edad!$B$4,Edad!$D$4,Edad!$F$4,Edad!$H$4,Edad!$J$4,Edad!$L$4)</c:f>
              <c:strCache>
                <c:ptCount val="6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&gt; 50</c:v>
                </c:pt>
              </c:strCache>
            </c:strRef>
          </c:cat>
          <c:val>
            <c:numRef>
              <c:f>(Edad!$C$13,Edad!$E$13,Edad!$G$13,Edad!$I$13,Edad!$K$13,Edad!$M$13)</c:f>
              <c:numCache>
                <c:formatCode>0.0</c:formatCode>
                <c:ptCount val="6"/>
                <c:pt idx="0">
                  <c:v>4.5454545454545459</c:v>
                </c:pt>
                <c:pt idx="1">
                  <c:v>12.5</c:v>
                </c:pt>
                <c:pt idx="2">
                  <c:v>43.18181818181818</c:v>
                </c:pt>
                <c:pt idx="3">
                  <c:v>23.863636363636363</c:v>
                </c:pt>
                <c:pt idx="4">
                  <c:v>22.727272727272727</c:v>
                </c:pt>
                <c:pt idx="5">
                  <c:v>19.318181818181817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8-471F-B7E8-90FFFC320F0C}"/>
            </c:ext>
          </c:extLst>
        </c:ser>
        <c:ser>
          <c:idx val="2"/>
          <c:order val="2"/>
          <c:tx>
            <c:strRef>
              <c:f>Edad!$A$14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(Edad!$B$4,Edad!$D$4,Edad!$F$4,Edad!$H$4,Edad!$J$4,Edad!$L$4)</c:f>
              <c:strCache>
                <c:ptCount val="6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&gt; 50</c:v>
                </c:pt>
              </c:strCache>
            </c:strRef>
          </c:cat>
          <c:val>
            <c:numRef>
              <c:f>(Edad!$C$14,Edad!$E$14,Edad!$G$14,Edad!$I$14,Edad!$K$14,Edad!$M$14)</c:f>
              <c:numCache>
                <c:formatCode>0.0</c:formatCode>
                <c:ptCount val="6"/>
                <c:pt idx="0">
                  <c:v>3.4090909090909087</c:v>
                </c:pt>
                <c:pt idx="1">
                  <c:v>11.363636363636363</c:v>
                </c:pt>
                <c:pt idx="2">
                  <c:v>46.590909090909086</c:v>
                </c:pt>
                <c:pt idx="3">
                  <c:v>37.5</c:v>
                </c:pt>
                <c:pt idx="4">
                  <c:v>31.818181818181817</c:v>
                </c:pt>
                <c:pt idx="5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8-471F-B7E8-90FFFC320F0C}"/>
            </c:ext>
          </c:extLst>
        </c:ser>
        <c:ser>
          <c:idx val="3"/>
          <c:order val="3"/>
          <c:tx>
            <c:strRef>
              <c:f>Edad!$A$15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(Edad!$C$15,Edad!$E$15,Edad!$G$15,Edad!$I$15,Edad!$K$15,Edad!$M$15)</c:f>
              <c:numCache>
                <c:formatCode>0.0</c:formatCode>
                <c:ptCount val="6"/>
                <c:pt idx="0">
                  <c:v>0</c:v>
                </c:pt>
                <c:pt idx="1">
                  <c:v>10.227272727272728</c:v>
                </c:pt>
                <c:pt idx="2">
                  <c:v>64.772727272727266</c:v>
                </c:pt>
                <c:pt idx="3">
                  <c:v>38.636363636363633</c:v>
                </c:pt>
                <c:pt idx="4">
                  <c:v>20.454545454545457</c:v>
                </c:pt>
                <c:pt idx="5">
                  <c:v>31.818181818181817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8-471F-B7E8-90FFFC32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4512784"/>
        <c:axId val="374508976"/>
        <c:axId val="0"/>
      </c:bar3DChart>
      <c:catAx>
        <c:axId val="37451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508976"/>
        <c:crosses val="autoZero"/>
        <c:auto val="1"/>
        <c:lblAlgn val="ctr"/>
        <c:lblOffset val="100"/>
        <c:noMultiLvlLbl val="0"/>
      </c:catAx>
      <c:valAx>
        <c:axId val="37450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Tasa x 100.000 Hab</a:t>
                </a:r>
              </a:p>
            </c:rich>
          </c:tx>
          <c:layout>
            <c:manualLayout>
              <c:xMode val="edge"/>
              <c:yMode val="edge"/>
              <c:x val="2.3173174781723999E-2"/>
              <c:y val="0.23065885995019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5127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" l="0.70000000000000095" r="0.70000000000000095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ESTADO CLINICO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'estadio clinico'!$A$4:$A$6</c:f>
              <c:strCache>
                <c:ptCount val="3"/>
                <c:pt idx="0">
                  <c:v>VIH</c:v>
                </c:pt>
                <c:pt idx="1">
                  <c:v>SIDA</c:v>
                </c:pt>
                <c:pt idx="2">
                  <c:v>MORTALIDAD</c:v>
                </c:pt>
              </c:strCache>
            </c:strRef>
          </c:cat>
          <c:val>
            <c:numRef>
              <c:f>'estadio clinico'!$B$4:$B$6</c:f>
              <c:numCache>
                <c:formatCode>General</c:formatCode>
                <c:ptCount val="3"/>
                <c:pt idx="0">
                  <c:v>44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3-4E07-B6CF-6A96DEAC70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3949</xdr:colOff>
      <xdr:row>16</xdr:row>
      <xdr:rowOff>137299</xdr:rowOff>
    </xdr:from>
    <xdr:to>
      <xdr:col>20</xdr:col>
      <xdr:colOff>255549</xdr:colOff>
      <xdr:row>39</xdr:row>
      <xdr:rowOff>162621</xdr:rowOff>
    </xdr:to>
    <xdr:graphicFrame macro="">
      <xdr:nvGraphicFramePr>
        <xdr:cNvPr id="239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20</xdr:row>
      <xdr:rowOff>19050</xdr:rowOff>
    </xdr:from>
    <xdr:to>
      <xdr:col>16</xdr:col>
      <xdr:colOff>400050</xdr:colOff>
      <xdr:row>45</xdr:row>
      <xdr:rowOff>114300</xdr:rowOff>
    </xdr:to>
    <xdr:graphicFrame macro="">
      <xdr:nvGraphicFramePr>
        <xdr:cNvPr id="121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266700</xdr:colOff>
      <xdr:row>9</xdr:row>
      <xdr:rowOff>152400</xdr:rowOff>
    </xdr:from>
    <xdr:to>
      <xdr:col>32</xdr:col>
      <xdr:colOff>514350</xdr:colOff>
      <xdr:row>24</xdr:row>
      <xdr:rowOff>19050</xdr:rowOff>
    </xdr:to>
    <xdr:graphicFrame macro="">
      <xdr:nvGraphicFramePr>
        <xdr:cNvPr id="122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17</xdr:row>
      <xdr:rowOff>76200</xdr:rowOff>
    </xdr:from>
    <xdr:to>
      <xdr:col>14</xdr:col>
      <xdr:colOff>57150</xdr:colOff>
      <xdr:row>33</xdr:row>
      <xdr:rowOff>85725</xdr:rowOff>
    </xdr:to>
    <xdr:graphicFrame macro="">
      <xdr:nvGraphicFramePr>
        <xdr:cNvPr id="936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114300</xdr:rowOff>
    </xdr:from>
    <xdr:to>
      <xdr:col>10</xdr:col>
      <xdr:colOff>200025</xdr:colOff>
      <xdr:row>20</xdr:row>
      <xdr:rowOff>104775</xdr:rowOff>
    </xdr:to>
    <xdr:graphicFrame macro="">
      <xdr:nvGraphicFramePr>
        <xdr:cNvPr id="4188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Mis%20documentos\DOCUMENTOS%20INSTITUCIONALES\Alerta%20SIVIGILA\Alerta_Sivigila_sema%209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4"/>
  <sheetViews>
    <sheetView tabSelected="1" topLeftCell="G1" zoomScale="82" zoomScaleNormal="82" zoomScalePageLayoutView="82" workbookViewId="0">
      <selection activeCell="AD12" sqref="AD12"/>
    </sheetView>
  </sheetViews>
  <sheetFormatPr baseColWidth="10" defaultColWidth="10.85546875" defaultRowHeight="12.75" x14ac:dyDescent="0.2"/>
  <cols>
    <col min="1" max="1" width="21.42578125" style="26" customWidth="1"/>
    <col min="2" max="2" width="8.28515625" style="86" bestFit="1" customWidth="1"/>
    <col min="3" max="9" width="9.140625" style="27" bestFit="1" customWidth="1"/>
    <col min="10" max="10" width="7.42578125" style="27" bestFit="1" customWidth="1"/>
    <col min="11" max="12" width="9.140625" style="27" bestFit="1" customWidth="1"/>
    <col min="13" max="14" width="7.42578125" style="27" bestFit="1" customWidth="1"/>
    <col min="15" max="15" width="8" style="27" bestFit="1" customWidth="1"/>
    <col min="16" max="16" width="7.42578125" style="27" bestFit="1" customWidth="1"/>
    <col min="17" max="17" width="7.42578125" style="27" customWidth="1"/>
    <col min="18" max="18" width="7.42578125" style="28" bestFit="1" customWidth="1"/>
    <col min="19" max="19" width="10.42578125" style="27" bestFit="1" customWidth="1"/>
    <col min="20" max="20" width="9.140625" style="27" bestFit="1" customWidth="1"/>
    <col min="21" max="21" width="13.140625" style="27" bestFit="1" customWidth="1"/>
    <col min="22" max="22" width="12.28515625" style="27" bestFit="1" customWidth="1"/>
    <col min="23" max="23" width="10.28515625" style="27" bestFit="1" customWidth="1"/>
    <col min="24" max="25" width="13" style="27" customWidth="1"/>
    <col min="26" max="26" width="10.7109375" style="27" customWidth="1"/>
    <col min="27" max="27" width="5.42578125" style="27" bestFit="1" customWidth="1"/>
    <col min="28" max="28" width="4.28515625" style="27" bestFit="1" customWidth="1"/>
    <col min="29" max="29" width="4.140625" style="27" bestFit="1" customWidth="1"/>
    <col min="30" max="30" width="5.42578125" style="27" bestFit="1" customWidth="1"/>
    <col min="31" max="31" width="8.85546875" style="27" bestFit="1" customWidth="1"/>
    <col min="32" max="32" width="4.28515625" style="27" bestFit="1" customWidth="1"/>
    <col min="33" max="33" width="5.85546875" style="27" bestFit="1" customWidth="1"/>
    <col min="34" max="34" width="6.42578125" style="27" bestFit="1" customWidth="1"/>
    <col min="35" max="36" width="7.42578125" style="27" bestFit="1" customWidth="1"/>
    <col min="37" max="37" width="4.28515625" style="27" bestFit="1" customWidth="1"/>
    <col min="38" max="38" width="5" style="27" bestFit="1" customWidth="1"/>
    <col min="39" max="40" width="5.85546875" style="27" bestFit="1" customWidth="1"/>
    <col min="41" max="41" width="8.28515625" style="27" bestFit="1" customWidth="1"/>
    <col min="42" max="42" width="8.7109375" style="27" bestFit="1" customWidth="1"/>
    <col min="43" max="43" width="10.7109375" style="27" bestFit="1" customWidth="1"/>
    <col min="44" max="44" width="7.28515625" style="27" bestFit="1" customWidth="1"/>
    <col min="45" max="45" width="8.7109375" style="27" bestFit="1" customWidth="1"/>
    <col min="46" max="46" width="7.140625" style="27" bestFit="1" customWidth="1"/>
    <col min="47" max="50" width="10.85546875" style="27"/>
    <col min="51" max="16384" width="10.85546875" style="26"/>
  </cols>
  <sheetData>
    <row r="1" spans="1:50" s="86" customFormat="1" ht="15.75" x14ac:dyDescent="0.25">
      <c r="A1" s="118" t="s">
        <v>62</v>
      </c>
      <c r="B1" s="96"/>
      <c r="C1" s="91"/>
      <c r="D1" s="9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68"/>
      <c r="T1" s="68"/>
      <c r="U1" s="68"/>
      <c r="V1" s="68"/>
      <c r="W1" s="68"/>
      <c r="X1" s="68"/>
      <c r="Y1" s="68"/>
      <c r="Z1" s="68"/>
      <c r="AA1" s="119"/>
      <c r="AB1" s="119"/>
      <c r="AC1" s="88" t="s">
        <v>29</v>
      </c>
      <c r="AD1" s="88" t="s">
        <v>30</v>
      </c>
      <c r="AE1" s="88" t="s">
        <v>31</v>
      </c>
      <c r="AF1" s="88" t="s">
        <v>32</v>
      </c>
      <c r="AG1" s="120" t="s">
        <v>33</v>
      </c>
      <c r="AH1" s="88" t="s">
        <v>34</v>
      </c>
      <c r="AI1" s="88" t="s">
        <v>35</v>
      </c>
      <c r="AJ1" s="88" t="s">
        <v>36</v>
      </c>
      <c r="AK1" s="88" t="s">
        <v>37</v>
      </c>
      <c r="AL1" s="88" t="s">
        <v>38</v>
      </c>
      <c r="AM1" s="88" t="s">
        <v>39</v>
      </c>
      <c r="AN1" s="88" t="s">
        <v>40</v>
      </c>
      <c r="AO1" s="88" t="s">
        <v>41</v>
      </c>
      <c r="AP1" s="88" t="s">
        <v>42</v>
      </c>
      <c r="AQ1" s="88" t="s">
        <v>43</v>
      </c>
      <c r="AR1" s="88" t="s">
        <v>44</v>
      </c>
      <c r="AS1" s="88" t="s">
        <v>45</v>
      </c>
      <c r="AT1" s="88" t="s">
        <v>46</v>
      </c>
      <c r="AU1" s="68"/>
      <c r="AV1" s="68"/>
      <c r="AW1" s="68"/>
      <c r="AX1" s="68"/>
    </row>
    <row r="2" spans="1:50" s="86" customFormat="1" ht="21.75" customHeight="1" x14ac:dyDescent="0.2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  <c r="S2" s="68"/>
      <c r="T2" s="68"/>
      <c r="U2" s="68"/>
      <c r="V2" s="68"/>
      <c r="W2" s="68"/>
      <c r="X2" s="68"/>
      <c r="Y2" s="68"/>
      <c r="Z2" s="68"/>
      <c r="AA2" s="90">
        <v>2008</v>
      </c>
      <c r="AB2" s="90">
        <v>115</v>
      </c>
      <c r="AC2" s="78">
        <v>95</v>
      </c>
      <c r="AD2" s="78">
        <v>20</v>
      </c>
      <c r="AE2" s="78">
        <v>4</v>
      </c>
      <c r="AF2" s="78">
        <v>0</v>
      </c>
      <c r="AG2" s="78">
        <v>0</v>
      </c>
      <c r="AH2" s="78">
        <v>0</v>
      </c>
      <c r="AI2" s="78">
        <v>92</v>
      </c>
      <c r="AJ2" s="78">
        <v>18</v>
      </c>
      <c r="AK2" s="78">
        <v>5</v>
      </c>
      <c r="AL2" s="78">
        <v>61</v>
      </c>
      <c r="AM2" s="78">
        <v>10</v>
      </c>
      <c r="AN2" s="78">
        <v>1</v>
      </c>
      <c r="AO2" s="78">
        <v>0</v>
      </c>
      <c r="AP2" s="78">
        <v>0</v>
      </c>
      <c r="AQ2" s="78">
        <v>0</v>
      </c>
      <c r="AR2" s="78">
        <v>0</v>
      </c>
      <c r="AS2" s="78">
        <v>0</v>
      </c>
      <c r="AT2" s="78">
        <f>115-72</f>
        <v>43</v>
      </c>
      <c r="AU2" s="68"/>
      <c r="AV2" s="68"/>
      <c r="AW2" s="68"/>
      <c r="AX2" s="68"/>
    </row>
    <row r="3" spans="1:50" ht="19.5" customHeight="1" x14ac:dyDescent="0.2">
      <c r="A3" s="29"/>
      <c r="B3" s="91"/>
      <c r="C3" s="63">
        <v>1998</v>
      </c>
      <c r="D3" s="63">
        <v>1999</v>
      </c>
      <c r="E3" s="63">
        <v>2000</v>
      </c>
      <c r="F3" s="63">
        <v>2001</v>
      </c>
      <c r="G3" s="63">
        <v>2002</v>
      </c>
      <c r="H3" s="63">
        <v>2003</v>
      </c>
      <c r="I3" s="63">
        <v>2004</v>
      </c>
      <c r="J3" s="63">
        <v>2005</v>
      </c>
      <c r="K3" s="63">
        <v>2006</v>
      </c>
      <c r="L3" s="63">
        <v>2007</v>
      </c>
      <c r="M3" s="63">
        <v>2008</v>
      </c>
      <c r="N3" s="63">
        <v>2009</v>
      </c>
      <c r="O3" s="63">
        <v>2010</v>
      </c>
      <c r="P3" s="63">
        <v>2011</v>
      </c>
      <c r="Q3" s="63">
        <v>2012</v>
      </c>
      <c r="R3" s="63">
        <v>2013</v>
      </c>
      <c r="S3" s="63">
        <v>2014</v>
      </c>
      <c r="T3" s="63">
        <v>2015</v>
      </c>
      <c r="U3" s="63">
        <v>2016</v>
      </c>
      <c r="V3" s="63">
        <v>2017</v>
      </c>
      <c r="W3" s="63">
        <v>2018</v>
      </c>
      <c r="X3" s="63">
        <v>2019</v>
      </c>
      <c r="Y3" s="63">
        <v>2020</v>
      </c>
      <c r="AA3" s="58">
        <v>2009</v>
      </c>
      <c r="AB3" s="58">
        <v>105</v>
      </c>
      <c r="AC3" s="59">
        <v>93</v>
      </c>
      <c r="AD3" s="59">
        <v>11</v>
      </c>
      <c r="AE3" s="59">
        <v>3</v>
      </c>
      <c r="AF3" s="60">
        <v>0</v>
      </c>
      <c r="AG3" s="60">
        <v>0</v>
      </c>
      <c r="AH3" s="60">
        <v>0</v>
      </c>
      <c r="AI3" s="60">
        <v>78</v>
      </c>
      <c r="AJ3" s="60">
        <v>22</v>
      </c>
      <c r="AK3" s="60">
        <v>4</v>
      </c>
      <c r="AL3" s="61">
        <v>81</v>
      </c>
      <c r="AM3" s="61">
        <v>18</v>
      </c>
      <c r="AN3" s="61">
        <v>0</v>
      </c>
      <c r="AO3" s="61">
        <v>0</v>
      </c>
      <c r="AP3" s="61">
        <v>0</v>
      </c>
      <c r="AQ3" s="61">
        <v>0</v>
      </c>
      <c r="AR3" s="61">
        <v>1</v>
      </c>
      <c r="AS3" s="61">
        <v>0</v>
      </c>
      <c r="AT3" s="61">
        <v>4</v>
      </c>
    </row>
    <row r="4" spans="1:50" s="86" customFormat="1" ht="16.5" customHeight="1" x14ac:dyDescent="0.2">
      <c r="A4" s="85" t="s">
        <v>61</v>
      </c>
      <c r="B4" s="86" t="s">
        <v>12</v>
      </c>
      <c r="C4" s="87">
        <v>116</v>
      </c>
      <c r="D4" s="88">
        <v>104</v>
      </c>
      <c r="E4" s="88">
        <v>78</v>
      </c>
      <c r="F4" s="88">
        <v>51</v>
      </c>
      <c r="G4" s="88">
        <v>120</v>
      </c>
      <c r="H4" s="78">
        <v>89</v>
      </c>
      <c r="I4" s="78">
        <v>106</v>
      </c>
      <c r="J4" s="88">
        <v>86</v>
      </c>
      <c r="K4" s="78">
        <v>96</v>
      </c>
      <c r="L4" s="78">
        <v>88</v>
      </c>
      <c r="M4" s="78">
        <v>113</v>
      </c>
      <c r="N4" s="89">
        <v>105</v>
      </c>
      <c r="O4" s="78">
        <v>137</v>
      </c>
      <c r="P4" s="78" t="e">
        <f>[1]EVENTOS2011!BF57</f>
        <v>#REF!</v>
      </c>
      <c r="Q4" s="78">
        <v>170</v>
      </c>
      <c r="R4" s="78">
        <v>174</v>
      </c>
      <c r="S4" s="78">
        <v>167</v>
      </c>
      <c r="T4" s="65">
        <v>214</v>
      </c>
      <c r="U4" s="78">
        <v>234</v>
      </c>
      <c r="V4" s="79">
        <v>298</v>
      </c>
      <c r="W4" s="79">
        <v>377</v>
      </c>
      <c r="X4" s="79">
        <v>387</v>
      </c>
      <c r="Y4" s="79">
        <v>283</v>
      </c>
      <c r="Z4" s="68"/>
      <c r="AA4" s="90">
        <v>2010</v>
      </c>
      <c r="AB4" s="90">
        <v>29</v>
      </c>
      <c r="AC4" s="78">
        <v>25</v>
      </c>
      <c r="AD4" s="78">
        <v>4</v>
      </c>
      <c r="AE4" s="78">
        <v>3</v>
      </c>
      <c r="AF4" s="78">
        <v>0</v>
      </c>
      <c r="AG4" s="78">
        <v>0</v>
      </c>
      <c r="AH4" s="78">
        <v>0</v>
      </c>
      <c r="AI4" s="78">
        <v>22</v>
      </c>
      <c r="AJ4" s="78">
        <v>8</v>
      </c>
      <c r="AK4" s="78">
        <v>1</v>
      </c>
      <c r="AL4" s="78">
        <v>22</v>
      </c>
      <c r="AM4" s="78">
        <v>5</v>
      </c>
      <c r="AN4" s="78">
        <v>0</v>
      </c>
      <c r="AO4" s="78">
        <v>0</v>
      </c>
      <c r="AP4" s="78">
        <v>0</v>
      </c>
      <c r="AQ4" s="78">
        <v>0</v>
      </c>
      <c r="AR4" s="78">
        <v>0</v>
      </c>
      <c r="AS4" s="78">
        <v>0</v>
      </c>
      <c r="AT4" s="78">
        <v>2</v>
      </c>
      <c r="AU4" s="68"/>
      <c r="AV4" s="68"/>
      <c r="AW4" s="68"/>
      <c r="AX4" s="68"/>
    </row>
    <row r="5" spans="1:50" s="86" customFormat="1" x14ac:dyDescent="0.2">
      <c r="A5" s="91"/>
      <c r="B5" s="86" t="s">
        <v>14</v>
      </c>
      <c r="C5" s="92">
        <f t="shared" ref="C5:I5" si="0">C4/C8*100000</f>
        <v>27.32792690456785</v>
      </c>
      <c r="D5" s="92">
        <f t="shared" si="0"/>
        <v>24.340331816059681</v>
      </c>
      <c r="E5" s="92">
        <f t="shared" si="0"/>
        <v>18.139726044175912</v>
      </c>
      <c r="F5" s="92">
        <f t="shared" si="0"/>
        <v>11.793171432561648</v>
      </c>
      <c r="G5" s="92">
        <f t="shared" si="0"/>
        <v>27.584120234429424</v>
      </c>
      <c r="H5" s="92">
        <f t="shared" si="0"/>
        <v>20.330594339475503</v>
      </c>
      <c r="I5" s="92">
        <f t="shared" si="0"/>
        <v>24.056557274320074</v>
      </c>
      <c r="J5" s="93">
        <f t="shared" ref="J5:S5" si="1">+J4/J8*100000</f>
        <v>19.388845552063557</v>
      </c>
      <c r="K5" s="93">
        <f t="shared" si="1"/>
        <v>21.511689138165544</v>
      </c>
      <c r="L5" s="93">
        <f t="shared" si="1"/>
        <v>19.600375079904939</v>
      </c>
      <c r="M5" s="93">
        <f t="shared" si="1"/>
        <v>25.019650389133059</v>
      </c>
      <c r="N5" s="93">
        <f t="shared" si="1"/>
        <v>23.112938623041178</v>
      </c>
      <c r="O5" s="93">
        <f t="shared" si="1"/>
        <v>29.985007496251871</v>
      </c>
      <c r="P5" s="93" t="e">
        <f t="shared" si="1"/>
        <v>#REF!</v>
      </c>
      <c r="Q5" s="93">
        <f t="shared" si="1"/>
        <v>36.779898271128424</v>
      </c>
      <c r="R5" s="93">
        <f>+R4/R8*100000</f>
        <v>37.441981068129344</v>
      </c>
      <c r="S5" s="93">
        <f t="shared" si="1"/>
        <v>35.746010680993606</v>
      </c>
      <c r="T5" s="64">
        <f t="shared" ref="T5:W5" si="2">+T4/T8*100000</f>
        <v>45.569533998279432</v>
      </c>
      <c r="U5" s="94">
        <f t="shared" si="2"/>
        <v>49.576271186440678</v>
      </c>
      <c r="V5" s="80">
        <f t="shared" si="2"/>
        <v>62.824796820812288</v>
      </c>
      <c r="W5" s="80">
        <f t="shared" si="2"/>
        <v>79.095997784472857</v>
      </c>
      <c r="X5" s="80">
        <f t="shared" ref="X5" si="3">+X4/X8*100000</f>
        <v>80.879095157285803</v>
      </c>
      <c r="Y5" s="80">
        <f>+Y4/Y8*100000</f>
        <v>59.325782398061328</v>
      </c>
      <c r="Z5" s="68"/>
      <c r="AA5" s="68">
        <v>2011</v>
      </c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</row>
    <row r="6" spans="1:50" s="86" customFormat="1" x14ac:dyDescent="0.2">
      <c r="A6" s="85" t="s">
        <v>13</v>
      </c>
      <c r="B6" s="95" t="s">
        <v>12</v>
      </c>
      <c r="C6" s="88">
        <v>38</v>
      </c>
      <c r="D6" s="78">
        <v>51</v>
      </c>
      <c r="E6" s="78">
        <v>42</v>
      </c>
      <c r="F6" s="78">
        <v>45</v>
      </c>
      <c r="G6" s="78">
        <v>43</v>
      </c>
      <c r="H6" s="78">
        <v>37</v>
      </c>
      <c r="I6" s="78">
        <v>36</v>
      </c>
      <c r="J6" s="78">
        <v>46</v>
      </c>
      <c r="K6" s="78">
        <v>64</v>
      </c>
      <c r="L6" s="78">
        <v>52</v>
      </c>
      <c r="M6" s="78">
        <v>51</v>
      </c>
      <c r="N6" s="78">
        <v>56</v>
      </c>
      <c r="O6" s="78">
        <v>35</v>
      </c>
      <c r="P6" s="78">
        <v>50</v>
      </c>
      <c r="Q6" s="78">
        <v>66</v>
      </c>
      <c r="R6" s="78">
        <v>54</v>
      </c>
      <c r="S6" s="78">
        <v>47</v>
      </c>
      <c r="T6" s="65">
        <v>62</v>
      </c>
      <c r="U6" s="78">
        <v>73</v>
      </c>
      <c r="V6" s="79">
        <v>57</v>
      </c>
      <c r="W6" s="79">
        <v>67</v>
      </c>
      <c r="X6" s="121">
        <v>49</v>
      </c>
      <c r="Y6" s="121">
        <v>64</v>
      </c>
      <c r="Z6" s="124" t="s">
        <v>65</v>
      </c>
      <c r="AA6" s="124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</row>
    <row r="7" spans="1:50" s="86" customFormat="1" x14ac:dyDescent="0.2">
      <c r="A7" s="85"/>
      <c r="B7" s="95" t="s">
        <v>15</v>
      </c>
      <c r="C7" s="92">
        <f>C6/C8*100000</f>
        <v>8.952251917013605</v>
      </c>
      <c r="D7" s="92">
        <f>D6/D8*100000</f>
        <v>11.936124255952343</v>
      </c>
      <c r="E7" s="92">
        <f>E6/E8*100000</f>
        <v>9.7675447930177999</v>
      </c>
      <c r="F7" s="92">
        <v>9.4142062464304459</v>
      </c>
      <c r="G7" s="93">
        <f>G6/G8*100000</f>
        <v>9.8843097506705426</v>
      </c>
      <c r="H7" s="93">
        <f>H6/H8*100000</f>
        <v>8.4520448377594786</v>
      </c>
      <c r="I7" s="93">
        <f>I6/I8*100000</f>
        <v>8.1701515271275724</v>
      </c>
      <c r="J7" s="93">
        <f t="shared" ref="J7:S7" si="4">+J6/J8*100000</f>
        <v>10.370777853429345</v>
      </c>
      <c r="K7" s="93">
        <f t="shared" si="4"/>
        <v>14.341126092110365</v>
      </c>
      <c r="L7" s="93">
        <f t="shared" si="4"/>
        <v>11.582039819943827</v>
      </c>
      <c r="M7" s="93">
        <f t="shared" si="4"/>
        <v>11.292054600405185</v>
      </c>
      <c r="N7" s="93">
        <f t="shared" si="4"/>
        <v>12.326900598955294</v>
      </c>
      <c r="O7" s="93">
        <f t="shared" si="4"/>
        <v>7.6604033749548579</v>
      </c>
      <c r="P7" s="93">
        <f t="shared" si="4"/>
        <v>10.882079608941588</v>
      </c>
      <c r="Q7" s="93">
        <f t="shared" si="4"/>
        <v>14.279254622908685</v>
      </c>
      <c r="R7" s="93">
        <f>+R6/R8*100000</f>
        <v>11.619925159074624</v>
      </c>
      <c r="S7" s="93">
        <f t="shared" si="4"/>
        <v>10.06025450303413</v>
      </c>
      <c r="T7" s="64">
        <f t="shared" ref="T7:V7" si="5">+T6/T8*100000</f>
        <v>13.202388354641704</v>
      </c>
      <c r="U7" s="93">
        <f t="shared" si="5"/>
        <v>15.466101694915253</v>
      </c>
      <c r="V7" s="81">
        <f t="shared" si="5"/>
        <v>12.016823552974165</v>
      </c>
      <c r="W7" s="81">
        <f>+W6/W8*100000</f>
        <v>14.056848412625147</v>
      </c>
      <c r="X7" s="81">
        <f>+X6/X8*100000</f>
        <v>10.240505588390192</v>
      </c>
      <c r="Y7" s="81">
        <f>+Y6/Y8*100000</f>
        <v>13.416431355038602</v>
      </c>
      <c r="Z7" s="124">
        <v>44</v>
      </c>
      <c r="AA7" s="124">
        <v>20</v>
      </c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</row>
    <row r="8" spans="1:50" s="86" customFormat="1" x14ac:dyDescent="0.2">
      <c r="A8" s="96" t="s">
        <v>11</v>
      </c>
      <c r="B8" s="97" t="s">
        <v>57</v>
      </c>
      <c r="C8" s="98">
        <v>424474.20327595598</v>
      </c>
      <c r="D8" s="98">
        <v>427274.37237063918</v>
      </c>
      <c r="E8" s="98">
        <v>429995.46856466064</v>
      </c>
      <c r="F8" s="98">
        <v>432453.64736398187</v>
      </c>
      <c r="G8" s="98">
        <v>435032.90654244134</v>
      </c>
      <c r="H8" s="98">
        <v>437763.88684904552</v>
      </c>
      <c r="I8" s="98">
        <v>440628.30267551634</v>
      </c>
      <c r="J8" s="89">
        <v>443554</v>
      </c>
      <c r="K8" s="98">
        <v>446269</v>
      </c>
      <c r="L8" s="99">
        <v>448971</v>
      </c>
      <c r="M8" s="78">
        <v>451645</v>
      </c>
      <c r="N8" s="78">
        <v>454291</v>
      </c>
      <c r="O8" s="100">
        <v>456895</v>
      </c>
      <c r="P8" s="78">
        <v>459471</v>
      </c>
      <c r="Q8" s="78">
        <v>462209</v>
      </c>
      <c r="R8" s="88">
        <v>464719</v>
      </c>
      <c r="S8" s="78">
        <v>467185</v>
      </c>
      <c r="T8" s="65">
        <v>469612</v>
      </c>
      <c r="U8" s="101">
        <v>472000</v>
      </c>
      <c r="V8" s="82">
        <v>474335</v>
      </c>
      <c r="W8" s="82">
        <v>476636</v>
      </c>
      <c r="X8" s="82">
        <v>478492</v>
      </c>
      <c r="Y8" s="82">
        <v>477027</v>
      </c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</row>
    <row r="9" spans="1:50" s="86" customFormat="1" x14ac:dyDescent="0.2">
      <c r="A9" s="102" t="s">
        <v>53</v>
      </c>
      <c r="B9" s="102" t="s">
        <v>12</v>
      </c>
      <c r="C9" s="7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78"/>
      <c r="T9" s="78"/>
      <c r="U9" s="78">
        <v>171</v>
      </c>
      <c r="V9" s="83">
        <v>214</v>
      </c>
      <c r="W9" s="79">
        <v>324</v>
      </c>
      <c r="X9" s="79">
        <v>356</v>
      </c>
      <c r="Y9" s="79">
        <v>255</v>
      </c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</row>
    <row r="10" spans="1:50" s="86" customFormat="1" x14ac:dyDescent="0.2">
      <c r="A10" s="102" t="s">
        <v>54</v>
      </c>
      <c r="B10" s="102" t="s">
        <v>12</v>
      </c>
      <c r="C10" s="76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78"/>
      <c r="T10" s="78"/>
      <c r="U10" s="78">
        <v>51</v>
      </c>
      <c r="V10" s="83">
        <v>52</v>
      </c>
      <c r="W10" s="79">
        <v>38</v>
      </c>
      <c r="X10" s="79">
        <v>23</v>
      </c>
      <c r="Y10" s="79">
        <v>26</v>
      </c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</row>
    <row r="11" spans="1:50" s="86" customFormat="1" x14ac:dyDescent="0.2">
      <c r="A11" s="102" t="s">
        <v>55</v>
      </c>
      <c r="B11" s="102" t="s">
        <v>12</v>
      </c>
      <c r="C11" s="76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8"/>
      <c r="T11" s="78"/>
      <c r="U11" s="78">
        <v>19</v>
      </c>
      <c r="V11" s="83">
        <v>58</v>
      </c>
      <c r="W11" s="79">
        <v>15</v>
      </c>
      <c r="X11" s="79">
        <v>8</v>
      </c>
      <c r="Y11" s="79">
        <v>2</v>
      </c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</row>
    <row r="12" spans="1:50" s="86" customFormat="1" ht="36" customHeight="1" x14ac:dyDescent="0.2">
      <c r="A12" s="103"/>
      <c r="C12" s="77"/>
      <c r="D12" s="72"/>
      <c r="E12" s="72"/>
      <c r="F12" s="72"/>
      <c r="G12" s="72"/>
      <c r="H12" s="73"/>
      <c r="I12" s="72"/>
      <c r="J12" s="72"/>
      <c r="K12" s="72"/>
      <c r="L12" s="72"/>
      <c r="M12" s="72"/>
      <c r="N12" s="72"/>
      <c r="O12" s="72"/>
      <c r="P12" s="72"/>
      <c r="Q12" s="72"/>
      <c r="R12" s="74"/>
      <c r="S12" s="66">
        <v>42004</v>
      </c>
      <c r="T12" s="67">
        <v>42369</v>
      </c>
      <c r="U12" s="104" t="s">
        <v>56</v>
      </c>
      <c r="V12" s="84" t="s">
        <v>60</v>
      </c>
      <c r="W12" s="84" t="s">
        <v>63</v>
      </c>
      <c r="X12" s="84" t="s">
        <v>64</v>
      </c>
      <c r="Y12" s="84" t="s">
        <v>66</v>
      </c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</row>
    <row r="13" spans="1:50" s="86" customFormat="1" ht="25.5" x14ac:dyDescent="0.2">
      <c r="A13" s="102" t="s">
        <v>59</v>
      </c>
      <c r="C13" s="68"/>
      <c r="D13" s="68"/>
      <c r="E13" s="68"/>
      <c r="F13" s="68"/>
      <c r="G13" s="68"/>
      <c r="H13" s="105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68"/>
      <c r="T13" s="68"/>
      <c r="U13" s="106" t="s">
        <v>58</v>
      </c>
      <c r="V13" s="68"/>
      <c r="W13" s="68"/>
      <c r="X13" s="68"/>
      <c r="Y13" s="123">
        <v>44213</v>
      </c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</row>
    <row r="14" spans="1:50" s="86" customFormat="1" x14ac:dyDescent="0.2">
      <c r="A14" s="107" t="s">
        <v>50</v>
      </c>
      <c r="B14" s="108" t="s">
        <v>12</v>
      </c>
      <c r="C14" s="78"/>
      <c r="D14" s="78"/>
      <c r="E14" s="78"/>
      <c r="F14" s="78"/>
      <c r="G14" s="78"/>
      <c r="H14" s="78">
        <v>1</v>
      </c>
      <c r="I14" s="78">
        <v>0</v>
      </c>
      <c r="J14" s="78">
        <v>0</v>
      </c>
      <c r="K14" s="78">
        <v>1</v>
      </c>
      <c r="L14" s="78">
        <v>1</v>
      </c>
      <c r="M14" s="78">
        <v>1</v>
      </c>
      <c r="N14" s="78">
        <v>0</v>
      </c>
      <c r="O14" s="78">
        <v>3</v>
      </c>
      <c r="P14" s="78">
        <v>0</v>
      </c>
      <c r="Q14" s="78">
        <v>0</v>
      </c>
      <c r="R14" s="78">
        <v>1</v>
      </c>
      <c r="S14" s="78">
        <v>0</v>
      </c>
      <c r="T14" s="78">
        <v>1</v>
      </c>
      <c r="U14" s="78">
        <v>0</v>
      </c>
      <c r="V14" s="78">
        <v>0</v>
      </c>
      <c r="W14" s="78">
        <v>0</v>
      </c>
      <c r="X14" s="78">
        <v>1</v>
      </c>
      <c r="Y14" s="78">
        <v>1</v>
      </c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</row>
    <row r="15" spans="1:50" s="86" customFormat="1" x14ac:dyDescent="0.2">
      <c r="A15" s="107" t="s">
        <v>47</v>
      </c>
      <c r="B15" s="108" t="s">
        <v>14</v>
      </c>
      <c r="C15" s="78"/>
      <c r="D15" s="78"/>
      <c r="E15" s="78"/>
      <c r="F15" s="78"/>
      <c r="G15" s="78"/>
      <c r="H15" s="94">
        <f>+H14/H16*1000</f>
        <v>0.14736221632773355</v>
      </c>
      <c r="I15" s="94">
        <f t="shared" ref="I15:W15" si="6">+I14/I16*1000</f>
        <v>0</v>
      </c>
      <c r="J15" s="94">
        <f t="shared" si="6"/>
        <v>0</v>
      </c>
      <c r="K15" s="94">
        <f t="shared" si="6"/>
        <v>0.16074586079408457</v>
      </c>
      <c r="L15" s="94">
        <f t="shared" si="6"/>
        <v>0.1552553951249806</v>
      </c>
      <c r="M15" s="94">
        <f t="shared" si="6"/>
        <v>0.15678896205707119</v>
      </c>
      <c r="N15" s="94">
        <f t="shared" si="6"/>
        <v>0</v>
      </c>
      <c r="O15" s="94">
        <f t="shared" si="6"/>
        <v>0.43097256141358997</v>
      </c>
      <c r="P15" s="94">
        <f t="shared" si="6"/>
        <v>0</v>
      </c>
      <c r="Q15" s="94">
        <f t="shared" si="6"/>
        <v>0</v>
      </c>
      <c r="R15" s="94">
        <f t="shared" si="6"/>
        <v>0.14405070584845867</v>
      </c>
      <c r="S15" s="94">
        <f t="shared" si="6"/>
        <v>0</v>
      </c>
      <c r="T15" s="94">
        <f t="shared" si="6"/>
        <v>0.14725371815638344</v>
      </c>
      <c r="U15" s="78">
        <f t="shared" si="6"/>
        <v>0</v>
      </c>
      <c r="V15" s="78">
        <f t="shared" si="6"/>
        <v>0</v>
      </c>
      <c r="W15" s="78">
        <f t="shared" si="6"/>
        <v>0</v>
      </c>
      <c r="X15" s="78">
        <f>+X14/X16*1000</f>
        <v>0.1524390243902439</v>
      </c>
      <c r="Y15" s="78">
        <f>+Y14/Y16*1000</f>
        <v>0.15391719255040787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</row>
    <row r="16" spans="1:50" s="86" customFormat="1" x14ac:dyDescent="0.2">
      <c r="A16" s="107" t="s">
        <v>48</v>
      </c>
      <c r="B16" s="108" t="s">
        <v>49</v>
      </c>
      <c r="C16" s="109">
        <v>9816</v>
      </c>
      <c r="D16" s="109">
        <v>7408</v>
      </c>
      <c r="E16" s="109">
        <v>7239</v>
      </c>
      <c r="F16" s="109">
        <v>6898</v>
      </c>
      <c r="G16" s="109">
        <v>6777</v>
      </c>
      <c r="H16" s="109">
        <v>6786</v>
      </c>
      <c r="I16" s="109">
        <v>6537</v>
      </c>
      <c r="J16" s="109">
        <v>5836</v>
      </c>
      <c r="K16" s="109">
        <v>6221</v>
      </c>
      <c r="L16" s="109">
        <v>6441</v>
      </c>
      <c r="M16" s="110">
        <v>6378</v>
      </c>
      <c r="N16" s="109">
        <v>7004</v>
      </c>
      <c r="O16" s="109">
        <v>6961</v>
      </c>
      <c r="P16" s="109">
        <v>6391</v>
      </c>
      <c r="Q16" s="111">
        <v>7000</v>
      </c>
      <c r="R16" s="78">
        <v>6942</v>
      </c>
      <c r="S16" s="78">
        <v>6866</v>
      </c>
      <c r="T16" s="78">
        <v>6791</v>
      </c>
      <c r="U16" s="78">
        <v>6732</v>
      </c>
      <c r="V16" s="78">
        <v>6675</v>
      </c>
      <c r="W16" s="78">
        <v>6618</v>
      </c>
      <c r="X16" s="78">
        <v>6560</v>
      </c>
      <c r="Y16" s="78">
        <v>6497</v>
      </c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</row>
    <row r="17" spans="3:50" s="86" customFormat="1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</row>
    <row r="18" spans="3:50" s="86" customFormat="1" x14ac:dyDescent="0.2"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</row>
    <row r="19" spans="3:50" s="86" customFormat="1" x14ac:dyDescent="0.2">
      <c r="C19" s="68"/>
      <c r="D19" s="68"/>
      <c r="E19" s="68"/>
      <c r="F19" s="68"/>
      <c r="G19" s="68"/>
      <c r="H19" s="68"/>
      <c r="I19" s="68"/>
      <c r="J19" s="68"/>
      <c r="K19" s="68"/>
      <c r="L19" s="112"/>
      <c r="M19" s="68"/>
      <c r="N19" s="68"/>
      <c r="O19" s="68"/>
      <c r="P19" s="68"/>
      <c r="Q19" s="68"/>
      <c r="R19" s="69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</row>
    <row r="20" spans="3:50" s="86" customFormat="1" x14ac:dyDescent="0.2">
      <c r="C20" s="68"/>
      <c r="D20" s="68"/>
      <c r="E20" s="68"/>
      <c r="F20" s="68"/>
      <c r="G20" s="68"/>
      <c r="H20" s="68"/>
      <c r="I20" s="68"/>
      <c r="J20" s="68"/>
      <c r="K20" s="112"/>
      <c r="L20" s="68"/>
      <c r="M20" s="68"/>
      <c r="N20" s="68"/>
      <c r="O20" s="68"/>
      <c r="P20" s="68"/>
      <c r="Q20" s="68"/>
      <c r="R20" s="69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3:50" s="86" customFormat="1" x14ac:dyDescent="0.2">
      <c r="C21" s="68"/>
      <c r="D21" s="68"/>
      <c r="E21" s="68"/>
      <c r="F21" s="68"/>
      <c r="G21" s="68"/>
      <c r="H21" s="68"/>
      <c r="I21" s="68"/>
      <c r="J21" s="68"/>
      <c r="K21" s="112"/>
      <c r="L21" s="68"/>
      <c r="M21" s="68"/>
      <c r="N21" s="68"/>
      <c r="O21" s="68"/>
      <c r="P21" s="68"/>
      <c r="Q21" s="68"/>
      <c r="R21" s="69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</row>
    <row r="22" spans="3:50" s="86" customFormat="1" x14ac:dyDescent="0.2"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</row>
    <row r="23" spans="3:50" s="86" customFormat="1" x14ac:dyDescent="0.2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13"/>
      <c r="O23" s="68"/>
      <c r="P23" s="68"/>
      <c r="Q23" s="68"/>
      <c r="R23" s="69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</row>
    <row r="24" spans="3:50" s="86" customFormat="1" x14ac:dyDescent="0.2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</row>
    <row r="25" spans="3:50" s="114" customFormat="1" x14ac:dyDescent="0.2">
      <c r="N25" s="115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</row>
    <row r="26" spans="3:50" s="114" customFormat="1" x14ac:dyDescent="0.2"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</row>
    <row r="27" spans="3:50" s="116" customFormat="1" ht="11.25" x14ac:dyDescent="0.2"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</row>
    <row r="28" spans="3:50" s="114" customFormat="1" x14ac:dyDescent="0.2"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</row>
    <row r="29" spans="3:50" s="114" customFormat="1" x14ac:dyDescent="0.2"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</row>
    <row r="30" spans="3:50" s="86" customFormat="1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</row>
    <row r="31" spans="3:50" s="86" customFormat="1" x14ac:dyDescent="0.2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</row>
    <row r="32" spans="3:50" s="86" customFormat="1" x14ac:dyDescent="0.2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9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</row>
    <row r="33" spans="3:50" s="86" customFormat="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3:50" s="86" customFormat="1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</row>
    <row r="35" spans="3:50" s="86" customFormat="1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</row>
    <row r="36" spans="3:50" s="86" customFormat="1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</row>
    <row r="37" spans="3:50" s="86" customFormat="1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9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</row>
    <row r="38" spans="3:50" s="86" customFormat="1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9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</row>
    <row r="39" spans="3:50" s="86" customFormat="1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9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3:50" s="86" customFormat="1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9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</row>
    <row r="41" spans="3:50" s="86" customFormat="1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9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</row>
    <row r="42" spans="3:50" s="86" customFormat="1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9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</row>
    <row r="43" spans="3:50" s="86" customFormat="1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9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</row>
    <row r="44" spans="3:50" s="86" customFormat="1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9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</row>
    <row r="45" spans="3:50" s="86" customFormat="1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9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</row>
    <row r="46" spans="3:50" s="86" customFormat="1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9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</row>
    <row r="47" spans="3:50" s="86" customFormat="1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9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</row>
    <row r="48" spans="3:50" s="86" customFormat="1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9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</row>
    <row r="49" spans="3:50" s="86" customFormat="1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</row>
    <row r="50" spans="3:50" s="86" customFormat="1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9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</row>
    <row r="51" spans="3:50" s="86" customFormat="1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9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</row>
    <row r="52" spans="3:50" s="86" customFormat="1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9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</row>
    <row r="53" spans="3:50" s="86" customFormat="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9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</row>
    <row r="54" spans="3:50" s="86" customFormat="1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9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</row>
    <row r="55" spans="3:50" s="86" customFormat="1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9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</row>
    <row r="56" spans="3:50" s="86" customFormat="1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9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</row>
    <row r="57" spans="3:50" s="86" customFormat="1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9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</row>
    <row r="58" spans="3:50" s="86" customFormat="1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</row>
    <row r="59" spans="3:50" s="86" customFormat="1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</row>
    <row r="60" spans="3:50" s="86" customFormat="1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</row>
    <row r="61" spans="3:50" s="86" customFormat="1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</row>
    <row r="62" spans="3:50" s="86" customFormat="1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</row>
    <row r="63" spans="3:50" s="86" customFormat="1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</row>
    <row r="64" spans="3:50" s="86" customFormat="1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9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</row>
    <row r="65" spans="3:50" s="86" customFormat="1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9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</row>
    <row r="66" spans="3:50" s="86" customFormat="1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9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</row>
    <row r="67" spans="3:50" s="86" customFormat="1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9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</row>
    <row r="68" spans="3:50" s="86" customFormat="1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9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</row>
    <row r="69" spans="3:50" s="86" customFormat="1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9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</row>
    <row r="70" spans="3:50" s="86" customFormat="1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9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</row>
    <row r="71" spans="3:50" s="86" customFormat="1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9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</row>
    <row r="72" spans="3:50" s="86" customFormat="1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9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</row>
    <row r="73" spans="3:50" s="86" customFormat="1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9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</row>
    <row r="74" spans="3:50" s="86" customFormat="1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9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</row>
    <row r="75" spans="3:50" s="86" customFormat="1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9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</row>
    <row r="76" spans="3:50" s="86" customFormat="1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9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</row>
    <row r="77" spans="3:50" s="86" customFormat="1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9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</row>
    <row r="78" spans="3:50" s="86" customFormat="1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9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</row>
    <row r="79" spans="3:50" s="86" customFormat="1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9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</row>
    <row r="80" spans="3:50" s="86" customFormat="1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9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</row>
    <row r="81" spans="3:50" s="86" customFormat="1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9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</row>
    <row r="82" spans="3:50" s="86" customFormat="1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9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</row>
    <row r="83" spans="3:50" s="86" customFormat="1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9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</row>
    <row r="84" spans="3:50" s="86" customFormat="1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9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</row>
    <row r="85" spans="3:50" s="86" customFormat="1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9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</row>
    <row r="86" spans="3:50" s="86" customFormat="1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9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</row>
    <row r="87" spans="3:50" s="86" customFormat="1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9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</row>
    <row r="88" spans="3:50" s="86" customFormat="1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9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</row>
    <row r="89" spans="3:50" s="86" customFormat="1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9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</row>
    <row r="90" spans="3:50" s="86" customFormat="1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9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</row>
    <row r="91" spans="3:50" s="86" customFormat="1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9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</row>
    <row r="92" spans="3:50" s="86" customFormat="1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9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</row>
    <row r="93" spans="3:50" s="86" customFormat="1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9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</row>
    <row r="94" spans="3:50" s="86" customFormat="1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9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</row>
    <row r="95" spans="3:50" s="86" customFormat="1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9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</row>
    <row r="96" spans="3:50" s="86" customFormat="1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9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</row>
    <row r="97" spans="3:50" s="86" customFormat="1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9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</row>
    <row r="98" spans="3:50" s="86" customFormat="1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9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</row>
    <row r="99" spans="3:50" s="86" customFormat="1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9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</row>
    <row r="100" spans="3:50" s="86" customFormat="1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9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</row>
    <row r="101" spans="3:50" s="86" customFormat="1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9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</row>
    <row r="102" spans="3:50" s="86" customFormat="1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9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</row>
    <row r="103" spans="3:50" s="86" customFormat="1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9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</row>
    <row r="104" spans="3:50" s="86" customFormat="1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9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</row>
    <row r="105" spans="3:50" s="86" customFormat="1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9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</row>
    <row r="106" spans="3:50" s="86" customFormat="1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9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</row>
    <row r="107" spans="3:50" s="86" customFormat="1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9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</row>
    <row r="108" spans="3:50" s="86" customFormat="1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9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</row>
    <row r="109" spans="3:50" s="86" customFormat="1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9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</row>
    <row r="110" spans="3:50" s="86" customFormat="1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9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</row>
    <row r="111" spans="3:50" s="86" customFormat="1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9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</row>
    <row r="112" spans="3:50" s="86" customFormat="1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9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</row>
    <row r="113" spans="3:50" s="86" customFormat="1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9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</row>
    <row r="114" spans="3:50" s="86" customFormat="1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9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</row>
    <row r="115" spans="3:50" s="86" customFormat="1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9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</row>
    <row r="116" spans="3:50" s="86" customFormat="1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9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</row>
    <row r="117" spans="3:50" s="86" customFormat="1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9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</row>
    <row r="118" spans="3:50" s="86" customFormat="1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9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</row>
    <row r="119" spans="3:50" s="86" customFormat="1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9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</row>
    <row r="120" spans="3:50" s="86" customFormat="1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9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</row>
    <row r="121" spans="3:50" s="86" customFormat="1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9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</row>
    <row r="122" spans="3:50" s="86" customFormat="1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9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</row>
    <row r="123" spans="3:50" s="86" customFormat="1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9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</row>
    <row r="124" spans="3:50" s="86" customFormat="1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9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</row>
    <row r="125" spans="3:50" s="86" customFormat="1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9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</row>
    <row r="126" spans="3:50" s="86" customFormat="1" x14ac:dyDescent="0.2"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9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</row>
    <row r="127" spans="3:50" s="86" customFormat="1" x14ac:dyDescent="0.2"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9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</row>
    <row r="128" spans="3:50" s="86" customFormat="1" x14ac:dyDescent="0.2"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9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</row>
    <row r="129" spans="3:50" s="86" customFormat="1" x14ac:dyDescent="0.2"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9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</row>
    <row r="130" spans="3:50" s="86" customFormat="1" x14ac:dyDescent="0.2"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9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</row>
    <row r="131" spans="3:50" s="86" customFormat="1" x14ac:dyDescent="0.2"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9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</row>
    <row r="132" spans="3:50" s="86" customFormat="1" x14ac:dyDescent="0.2"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9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</row>
    <row r="133" spans="3:50" s="86" customFormat="1" x14ac:dyDescent="0.2"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9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</row>
    <row r="134" spans="3:50" s="86" customFormat="1" x14ac:dyDescent="0.2"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9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</row>
    <row r="135" spans="3:50" s="86" customFormat="1" x14ac:dyDescent="0.2"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9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</row>
    <row r="136" spans="3:50" s="86" customFormat="1" x14ac:dyDescent="0.2"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9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</row>
    <row r="137" spans="3:50" s="86" customFormat="1" x14ac:dyDescent="0.2"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9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</row>
    <row r="138" spans="3:50" s="86" customFormat="1" x14ac:dyDescent="0.2"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9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</row>
    <row r="139" spans="3:50" s="86" customFormat="1" x14ac:dyDescent="0.2"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9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</row>
    <row r="140" spans="3:50" s="86" customFormat="1" x14ac:dyDescent="0.2"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9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</row>
    <row r="141" spans="3:50" s="86" customFormat="1" x14ac:dyDescent="0.2"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9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</row>
    <row r="142" spans="3:50" s="86" customFormat="1" x14ac:dyDescent="0.2"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9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</row>
    <row r="143" spans="3:50" s="86" customFormat="1" x14ac:dyDescent="0.2"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9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</row>
    <row r="144" spans="3:50" s="86" customFormat="1" x14ac:dyDescent="0.2"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9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</row>
  </sheetData>
  <phoneticPr fontId="8" type="noConversion"/>
  <pageMargins left="0.75" right="0.75" top="0.99" bottom="1" header="0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9"/>
  <sheetViews>
    <sheetView zoomScale="75" workbookViewId="0">
      <selection activeCell="A2" sqref="A2"/>
    </sheetView>
  </sheetViews>
  <sheetFormatPr baseColWidth="10" defaultRowHeight="12.75" x14ac:dyDescent="0.2"/>
  <cols>
    <col min="1" max="1" width="10.7109375" style="12" customWidth="1"/>
    <col min="2" max="2" width="7.28515625" customWidth="1"/>
    <col min="3" max="3" width="10.85546875" customWidth="1"/>
    <col min="4" max="4" width="6.7109375" customWidth="1"/>
    <col min="5" max="5" width="7" customWidth="1"/>
    <col min="6" max="6" width="6.7109375" style="5" customWidth="1"/>
    <col min="7" max="7" width="6.7109375" customWidth="1"/>
    <col min="8" max="8" width="9.7109375" customWidth="1"/>
    <col min="9" max="31" width="6.7109375" customWidth="1"/>
  </cols>
  <sheetData>
    <row r="2" spans="1:13" ht="15.75" x14ac:dyDescent="0.25">
      <c r="A2" s="10" t="s">
        <v>23</v>
      </c>
      <c r="B2" s="2"/>
      <c r="C2" s="2"/>
      <c r="D2" s="2"/>
      <c r="E2" s="2"/>
      <c r="F2" s="20"/>
      <c r="G2" s="2"/>
      <c r="H2" s="2"/>
      <c r="I2" s="1"/>
    </row>
    <row r="3" spans="1:13" ht="15.75" x14ac:dyDescent="0.25">
      <c r="A3" s="23" t="s">
        <v>19</v>
      </c>
      <c r="B3" s="122" t="s">
        <v>20</v>
      </c>
      <c r="C3" s="122"/>
      <c r="D3" s="122" t="s">
        <v>21</v>
      </c>
      <c r="E3" s="122"/>
      <c r="F3" s="14" t="s">
        <v>2</v>
      </c>
      <c r="G3" s="122" t="s">
        <v>9</v>
      </c>
      <c r="H3" s="122"/>
      <c r="I3" s="1"/>
    </row>
    <row r="4" spans="1:13" ht="15.75" x14ac:dyDescent="0.25">
      <c r="A4" s="15"/>
      <c r="B4" s="14" t="s">
        <v>0</v>
      </c>
      <c r="C4" s="14" t="s">
        <v>1</v>
      </c>
      <c r="D4" s="14" t="s">
        <v>0</v>
      </c>
      <c r="E4" s="14" t="s">
        <v>1</v>
      </c>
      <c r="F4" s="14"/>
      <c r="G4" s="14" t="s">
        <v>0</v>
      </c>
      <c r="H4" s="14" t="s">
        <v>1</v>
      </c>
      <c r="I4" s="1"/>
    </row>
    <row r="5" spans="1:13" s="4" customFormat="1" ht="15.75" x14ac:dyDescent="0.25">
      <c r="A5" s="13">
        <v>2002</v>
      </c>
      <c r="B5" s="7">
        <v>81</v>
      </c>
      <c r="C5" s="7">
        <f>B5/G5*100</f>
        <v>67.5</v>
      </c>
      <c r="D5" s="7">
        <v>39</v>
      </c>
      <c r="E5" s="7">
        <f>D5/G5*100</f>
        <v>32.5</v>
      </c>
      <c r="F5" s="8">
        <f t="shared" ref="F5:F15" si="0">B5/D5</f>
        <v>2.0769230769230771</v>
      </c>
      <c r="G5" s="7">
        <v>120</v>
      </c>
      <c r="H5" s="8">
        <v>100</v>
      </c>
    </row>
    <row r="6" spans="1:13" s="4" customFormat="1" ht="15.75" x14ac:dyDescent="0.25">
      <c r="A6" s="13">
        <v>2003</v>
      </c>
      <c r="B6" s="7">
        <v>63</v>
      </c>
      <c r="C6" s="8">
        <f>B6/G6*100</f>
        <v>70.786516853932582</v>
      </c>
      <c r="D6" s="7">
        <v>26</v>
      </c>
      <c r="E6" s="8">
        <f>D6/G6*100</f>
        <v>29.213483146067414</v>
      </c>
      <c r="F6" s="8">
        <f t="shared" si="0"/>
        <v>2.4230769230769229</v>
      </c>
      <c r="G6" s="7">
        <v>89</v>
      </c>
      <c r="H6" s="8">
        <v>100</v>
      </c>
    </row>
    <row r="7" spans="1:13" s="4" customFormat="1" ht="15.75" x14ac:dyDescent="0.25">
      <c r="A7" s="13">
        <v>2004</v>
      </c>
      <c r="B7" s="7">
        <v>75</v>
      </c>
      <c r="C7" s="8">
        <f>+B7/$G$7*100</f>
        <v>70.754716981132077</v>
      </c>
      <c r="D7" s="7">
        <v>31</v>
      </c>
      <c r="E7" s="7">
        <f>+D7/$G$7*100</f>
        <v>29.245283018867923</v>
      </c>
      <c r="F7" s="8">
        <f t="shared" si="0"/>
        <v>2.4193548387096775</v>
      </c>
      <c r="G7" s="7">
        <v>106</v>
      </c>
      <c r="H7" s="8">
        <f>+G7/$G$7*100</f>
        <v>100</v>
      </c>
    </row>
    <row r="8" spans="1:13" s="4" customFormat="1" ht="15.75" x14ac:dyDescent="0.25">
      <c r="A8" s="13">
        <v>2005</v>
      </c>
      <c r="B8" s="7">
        <v>66</v>
      </c>
      <c r="C8" s="8">
        <f>+B8/$G$8*100</f>
        <v>76.744186046511629</v>
      </c>
      <c r="D8" s="7">
        <v>20</v>
      </c>
      <c r="E8" s="7">
        <f>+D8/$G$8*100</f>
        <v>23.255813953488371</v>
      </c>
      <c r="F8" s="8">
        <f t="shared" si="0"/>
        <v>3.3</v>
      </c>
      <c r="G8" s="7">
        <v>86</v>
      </c>
      <c r="H8" s="8">
        <f>+G8/$G$8*100</f>
        <v>100</v>
      </c>
      <c r="J8" s="4">
        <f>76.7/3.3*100</f>
        <v>2324.2424242424245</v>
      </c>
      <c r="K8" s="4">
        <f>20/66</f>
        <v>0.30303030303030304</v>
      </c>
    </row>
    <row r="9" spans="1:13" s="4" customFormat="1" ht="15.75" x14ac:dyDescent="0.25">
      <c r="A9" s="13">
        <v>2006</v>
      </c>
      <c r="B9" s="7">
        <v>68</v>
      </c>
      <c r="C9" s="8">
        <f>+B9/$G$9*100</f>
        <v>73.91304347826086</v>
      </c>
      <c r="D9" s="7">
        <v>24</v>
      </c>
      <c r="E9" s="7">
        <f>+D9/$G$9*100</f>
        <v>26.086956521739129</v>
      </c>
      <c r="F9" s="8">
        <f t="shared" si="0"/>
        <v>2.8333333333333335</v>
      </c>
      <c r="G9" s="7">
        <v>92</v>
      </c>
      <c r="H9" s="8">
        <f>+G9/$G$9*100</f>
        <v>100</v>
      </c>
    </row>
    <row r="10" spans="1:13" s="4" customFormat="1" ht="15.75" x14ac:dyDescent="0.25">
      <c r="A10" s="13">
        <v>2007</v>
      </c>
      <c r="B10" s="7">
        <v>63</v>
      </c>
      <c r="C10" s="8">
        <f>+B10/$G$10*100</f>
        <v>71.590909090909093</v>
      </c>
      <c r="D10" s="7">
        <v>25</v>
      </c>
      <c r="E10" s="7">
        <f>+D10/$G$10*100</f>
        <v>28.40909090909091</v>
      </c>
      <c r="F10" s="8">
        <f t="shared" si="0"/>
        <v>2.52</v>
      </c>
      <c r="G10" s="7">
        <v>88</v>
      </c>
      <c r="H10" s="8">
        <f>+G10/$G$10*100</f>
        <v>100</v>
      </c>
      <c r="J10" s="4">
        <f>25/63*100</f>
        <v>39.682539682539684</v>
      </c>
    </row>
    <row r="11" spans="1:13" ht="15.75" x14ac:dyDescent="0.25">
      <c r="A11" s="13">
        <v>2008</v>
      </c>
      <c r="B11" s="7">
        <v>86</v>
      </c>
      <c r="C11" s="8">
        <f>+B11/$G$10*100</f>
        <v>97.727272727272734</v>
      </c>
      <c r="D11" s="7">
        <v>35</v>
      </c>
      <c r="E11" s="7">
        <f>+D11/$G$10*100</f>
        <v>39.772727272727273</v>
      </c>
      <c r="F11" s="8">
        <f t="shared" si="0"/>
        <v>2.4571428571428573</v>
      </c>
      <c r="G11" s="7">
        <f>+D11+B11</f>
        <v>121</v>
      </c>
      <c r="H11" s="8">
        <v>100</v>
      </c>
      <c r="J11">
        <f>86/35</f>
        <v>2.4571428571428573</v>
      </c>
    </row>
    <row r="12" spans="1:13" ht="15.75" x14ac:dyDescent="0.25">
      <c r="A12" s="13">
        <v>2009</v>
      </c>
      <c r="B12" s="7">
        <v>73</v>
      </c>
      <c r="C12" s="8">
        <f>+B12/$G$10*100</f>
        <v>82.954545454545453</v>
      </c>
      <c r="D12" s="7">
        <v>38</v>
      </c>
      <c r="E12" s="7">
        <f>+D12/$G$10*100</f>
        <v>43.18181818181818</v>
      </c>
      <c r="F12" s="8">
        <f t="shared" si="0"/>
        <v>1.9210526315789473</v>
      </c>
      <c r="G12" s="7">
        <f>+D12+B12</f>
        <v>111</v>
      </c>
      <c r="H12" s="8">
        <v>100</v>
      </c>
      <c r="I12" s="3"/>
      <c r="J12">
        <f>+B12/D12</f>
        <v>1.9210526315789473</v>
      </c>
      <c r="K12" s="3"/>
      <c r="L12" s="1"/>
    </row>
    <row r="13" spans="1:13" ht="15.75" x14ac:dyDescent="0.25">
      <c r="A13" s="31">
        <v>2010</v>
      </c>
      <c r="B13" s="7">
        <v>101</v>
      </c>
      <c r="C13" s="8">
        <f>+B13/G13*100</f>
        <v>71.63120567375887</v>
      </c>
      <c r="D13" s="7">
        <v>40</v>
      </c>
      <c r="E13" s="7">
        <f>+D13/G13*100</f>
        <v>28.368794326241137</v>
      </c>
      <c r="F13" s="8">
        <f t="shared" si="0"/>
        <v>2.5249999999999999</v>
      </c>
      <c r="G13" s="7">
        <f>+D13+B13</f>
        <v>141</v>
      </c>
      <c r="H13" s="6">
        <v>100</v>
      </c>
      <c r="I13" s="3"/>
      <c r="J13">
        <f>+B13/D13</f>
        <v>2.5249999999999999</v>
      </c>
      <c r="K13" s="3"/>
      <c r="L13" s="1"/>
    </row>
    <row r="14" spans="1:13" ht="15.75" x14ac:dyDescent="0.25">
      <c r="A14" s="13">
        <v>2011</v>
      </c>
      <c r="B14" s="11">
        <v>94</v>
      </c>
      <c r="C14" s="8">
        <f>+B14/G14*100</f>
        <v>64.38356164383562</v>
      </c>
      <c r="D14" s="9">
        <v>52</v>
      </c>
      <c r="E14" s="7">
        <f>+D14/G14*100</f>
        <v>35.61643835616438</v>
      </c>
      <c r="F14" s="8">
        <f t="shared" si="0"/>
        <v>1.8076923076923077</v>
      </c>
      <c r="G14" s="7">
        <f>+D14+B14</f>
        <v>146</v>
      </c>
      <c r="H14" s="6">
        <v>100</v>
      </c>
      <c r="I14" s="9"/>
      <c r="J14">
        <f>+B14/D14</f>
        <v>1.8076923076923077</v>
      </c>
      <c r="K14" s="9"/>
    </row>
    <row r="15" spans="1:13" ht="15.75" x14ac:dyDescent="0.25">
      <c r="A15" s="13">
        <v>2012</v>
      </c>
      <c r="B15" s="11">
        <v>119</v>
      </c>
      <c r="C15" s="8">
        <f>+B15/G15*100</f>
        <v>70</v>
      </c>
      <c r="D15" s="9">
        <v>51</v>
      </c>
      <c r="E15" s="7">
        <f>+D15/G15*100</f>
        <v>30</v>
      </c>
      <c r="F15" s="8">
        <f t="shared" si="0"/>
        <v>2.3333333333333335</v>
      </c>
      <c r="G15" s="7">
        <f>+D15+B15</f>
        <v>170</v>
      </c>
      <c r="H15" s="6">
        <v>100</v>
      </c>
      <c r="I15" s="9"/>
      <c r="J15">
        <f>+B15/D15</f>
        <v>2.3333333333333335</v>
      </c>
      <c r="K15" s="9"/>
      <c r="M15">
        <f>52-170</f>
        <v>-118</v>
      </c>
    </row>
    <row r="16" spans="1:13" ht="15" x14ac:dyDescent="0.2">
      <c r="A16" s="52" t="s">
        <v>28</v>
      </c>
      <c r="B16" s="11">
        <v>676</v>
      </c>
      <c r="C16">
        <f>+B16/954*100</f>
        <v>70.859538784067084</v>
      </c>
      <c r="D16" s="9">
        <v>278</v>
      </c>
      <c r="E16">
        <f>+D16/954*100</f>
        <v>29.140461215932913</v>
      </c>
      <c r="G16">
        <f>+B16+D16</f>
        <v>954</v>
      </c>
    </row>
    <row r="17" spans="1:21" ht="15" x14ac:dyDescent="0.2">
      <c r="A17" s="46"/>
      <c r="B17" s="43">
        <v>1996</v>
      </c>
      <c r="C17" s="44">
        <v>1997</v>
      </c>
      <c r="D17" s="44">
        <v>1998</v>
      </c>
      <c r="E17" s="44">
        <v>1999</v>
      </c>
      <c r="F17" s="44">
        <v>2000</v>
      </c>
      <c r="G17" s="44">
        <v>2001</v>
      </c>
      <c r="H17" s="44">
        <v>2002</v>
      </c>
      <c r="I17" s="44">
        <v>2003</v>
      </c>
      <c r="J17" s="44">
        <v>2004</v>
      </c>
      <c r="K17" s="44">
        <v>2005</v>
      </c>
      <c r="L17" s="44">
        <v>2006</v>
      </c>
      <c r="M17" s="44">
        <v>2007</v>
      </c>
      <c r="N17" s="46">
        <v>2008</v>
      </c>
      <c r="O17" s="46">
        <v>2009</v>
      </c>
      <c r="P17" s="46">
        <v>2010</v>
      </c>
      <c r="Q17" s="46">
        <v>2011</v>
      </c>
      <c r="R17" s="46">
        <v>2012</v>
      </c>
      <c r="S17" s="26"/>
      <c r="T17" s="26"/>
      <c r="U17" s="26"/>
    </row>
    <row r="18" spans="1:21" ht="15.75" x14ac:dyDescent="0.25">
      <c r="A18" s="45" t="s">
        <v>26</v>
      </c>
      <c r="B18" s="44">
        <v>3.4</v>
      </c>
      <c r="C18" s="44">
        <v>3.4</v>
      </c>
      <c r="D18" s="44">
        <v>3.1</v>
      </c>
      <c r="E18" s="44">
        <v>3.3</v>
      </c>
      <c r="F18" s="44">
        <v>4.2</v>
      </c>
      <c r="G18" s="44">
        <v>3.6</v>
      </c>
      <c r="H18" s="44">
        <v>2.1</v>
      </c>
      <c r="I18" s="44">
        <v>2.4</v>
      </c>
      <c r="J18" s="44">
        <v>2.4</v>
      </c>
      <c r="K18" s="44">
        <v>3.3</v>
      </c>
      <c r="L18" s="44">
        <v>2.8</v>
      </c>
      <c r="M18" s="44">
        <v>2.5</v>
      </c>
      <c r="N18" s="51">
        <f>F11</f>
        <v>2.4571428571428573</v>
      </c>
      <c r="O18" s="46">
        <v>1.9</v>
      </c>
      <c r="P18" s="51">
        <f>F13</f>
        <v>2.5249999999999999</v>
      </c>
      <c r="Q18" s="46">
        <v>1.7</v>
      </c>
      <c r="R18" s="46">
        <v>2.2999999999999998</v>
      </c>
      <c r="S18" s="26"/>
      <c r="T18" s="26"/>
      <c r="U18" s="26"/>
    </row>
    <row r="19" spans="1:21" ht="15" x14ac:dyDescent="0.2">
      <c r="A19" s="35"/>
      <c r="B19" s="36"/>
      <c r="C19" s="26"/>
      <c r="D19" s="26"/>
      <c r="E19" s="26"/>
      <c r="F19" s="26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5" x14ac:dyDescent="0.2">
      <c r="A20" s="26"/>
      <c r="B20" s="37"/>
      <c r="C20" s="38"/>
      <c r="D20" s="39"/>
      <c r="E20" s="38"/>
      <c r="F20" s="38"/>
      <c r="G20" s="38"/>
      <c r="H20" s="40"/>
      <c r="I20" s="38"/>
      <c r="J20" s="30"/>
      <c r="K20" s="30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">
      <c r="A21" s="26"/>
      <c r="B21" s="36"/>
      <c r="C21" s="26"/>
      <c r="D21" s="26"/>
      <c r="E21" s="26"/>
      <c r="F21" s="26"/>
      <c r="G21" s="26"/>
      <c r="H21" s="26"/>
      <c r="I21" s="27"/>
      <c r="J21" s="30"/>
      <c r="K21" s="30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15" x14ac:dyDescent="0.2">
      <c r="A22" s="26"/>
      <c r="B22" s="37"/>
      <c r="C22" s="38"/>
      <c r="D22" s="41"/>
      <c r="E22" s="41"/>
      <c r="F22" s="41"/>
      <c r="G22" s="41"/>
      <c r="H22" s="42"/>
      <c r="I22" s="38"/>
      <c r="J22" s="30"/>
      <c r="K22" s="30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">
      <c r="A23" s="26"/>
      <c r="B23" s="36"/>
      <c r="C23" s="26"/>
      <c r="D23" s="26"/>
      <c r="E23" s="26"/>
      <c r="F23" s="26"/>
      <c r="G23" s="26"/>
      <c r="H23" s="26"/>
      <c r="I23" s="2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x14ac:dyDescent="0.2">
      <c r="A24" s="26"/>
      <c r="B24" s="36"/>
      <c r="C24" s="26"/>
      <c r="D24" s="26"/>
      <c r="E24" s="26"/>
      <c r="F24" s="26"/>
      <c r="G24" s="26"/>
      <c r="H24" s="26"/>
      <c r="I24" s="2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x14ac:dyDescent="0.2">
      <c r="A25" s="26"/>
      <c r="B25" s="36"/>
      <c r="C25" s="26"/>
      <c r="D25" s="26"/>
      <c r="E25" s="26"/>
      <c r="F25" s="26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2">
      <c r="A26" s="26"/>
      <c r="B26" s="36"/>
      <c r="C26" s="26"/>
      <c r="D26" s="26"/>
      <c r="E26" s="26"/>
      <c r="F26" s="26"/>
      <c r="G26" s="26"/>
      <c r="H26" s="26"/>
      <c r="I26" s="27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23.25" x14ac:dyDescent="0.35">
      <c r="A27" s="26"/>
      <c r="B27" s="36"/>
      <c r="C27" s="26"/>
      <c r="D27" s="26"/>
      <c r="E27" s="26"/>
      <c r="F27" s="26"/>
      <c r="G27" s="62" t="s">
        <v>52</v>
      </c>
      <c r="H27" s="26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2">
      <c r="A28" s="26"/>
      <c r="B28" s="36"/>
      <c r="C28" s="26"/>
      <c r="D28" s="26"/>
      <c r="E28" s="26"/>
      <c r="F28" s="26"/>
      <c r="G28" s="26"/>
      <c r="H28" s="26"/>
      <c r="I28" s="27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2">
      <c r="A29" s="26"/>
      <c r="B29" s="36"/>
      <c r="C29" s="26"/>
      <c r="D29" s="26"/>
      <c r="E29" s="26"/>
      <c r="F29" s="26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x14ac:dyDescent="0.2">
      <c r="A30" s="26"/>
      <c r="B30" s="36"/>
      <c r="C30" s="26"/>
      <c r="D30" s="26"/>
      <c r="E30" s="26"/>
      <c r="F30" s="26"/>
      <c r="G30" s="26"/>
      <c r="H30" s="26"/>
      <c r="I30" s="27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x14ac:dyDescent="0.2">
      <c r="A31" s="26"/>
      <c r="B31" s="3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x14ac:dyDescent="0.2">
      <c r="A32" s="26"/>
      <c r="B32" s="36"/>
      <c r="C32" s="26"/>
      <c r="D32" s="26"/>
      <c r="E32" s="26"/>
      <c r="F32" s="26"/>
      <c r="G32" s="26"/>
      <c r="H32" s="26"/>
      <c r="I32" s="2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x14ac:dyDescent="0.2">
      <c r="A33" s="26"/>
      <c r="B33" s="36"/>
      <c r="C33" s="26"/>
      <c r="D33" s="26"/>
      <c r="E33" s="26"/>
      <c r="F33" s="26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x14ac:dyDescent="0.2">
      <c r="A34" s="26"/>
      <c r="B34" s="36"/>
      <c r="C34" s="26"/>
      <c r="D34" s="26"/>
      <c r="E34" s="26"/>
      <c r="F34" s="26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x14ac:dyDescent="0.2">
      <c r="A35" s="26"/>
      <c r="B35" s="36"/>
      <c r="C35" s="26"/>
      <c r="D35" s="26"/>
      <c r="E35" s="26"/>
      <c r="F35" s="26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x14ac:dyDescent="0.2">
      <c r="A36" s="26"/>
      <c r="B36" s="36"/>
      <c r="C36" s="26"/>
      <c r="D36" s="26"/>
      <c r="E36" s="26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x14ac:dyDescent="0.2">
      <c r="A37" s="26"/>
      <c r="B37" s="36"/>
      <c r="C37" s="26"/>
      <c r="D37" s="26"/>
      <c r="E37" s="26"/>
      <c r="F37" s="26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">
      <c r="A38" s="26"/>
      <c r="B38" s="3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2">
      <c r="A39" s="26"/>
      <c r="B39" s="36"/>
      <c r="C39" s="26"/>
      <c r="D39" s="26"/>
      <c r="E39" s="26"/>
      <c r="F39" s="26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x14ac:dyDescent="0.2">
      <c r="A40" s="26"/>
      <c r="B40" s="36"/>
      <c r="C40" s="26"/>
      <c r="D40" s="26"/>
      <c r="E40" s="26"/>
      <c r="F40" s="26"/>
      <c r="G40" s="26"/>
      <c r="H40" s="26"/>
      <c r="I40" s="27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x14ac:dyDescent="0.2">
      <c r="A41" s="26"/>
      <c r="B41" s="36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x14ac:dyDescent="0.2">
      <c r="A42" s="26"/>
      <c r="B42" s="36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x14ac:dyDescent="0.2">
      <c r="A43" s="26"/>
      <c r="B43" s="36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x14ac:dyDescent="0.2">
      <c r="A44" s="26"/>
      <c r="B44" s="36"/>
      <c r="C44" s="26"/>
      <c r="D44" s="26"/>
      <c r="E44" s="26"/>
      <c r="F44" s="26"/>
      <c r="G44" s="26"/>
      <c r="H44" s="26"/>
      <c r="I44" s="2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x14ac:dyDescent="0.2">
      <c r="A45" s="26"/>
      <c r="B45" s="36"/>
      <c r="C45" s="26"/>
      <c r="D45" s="26"/>
      <c r="E45" s="26"/>
      <c r="F45" s="26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x14ac:dyDescent="0.2">
      <c r="A46" s="26"/>
      <c r="B46" s="36"/>
      <c r="C46" s="26"/>
      <c r="D46" s="26"/>
      <c r="E46" s="26"/>
      <c r="F46" s="26"/>
      <c r="G46" s="26"/>
      <c r="H46" s="26"/>
      <c r="I46" s="27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x14ac:dyDescent="0.2">
      <c r="A47" s="26"/>
      <c r="B47" s="36"/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x14ac:dyDescent="0.2">
      <c r="A48" s="26"/>
      <c r="B48" s="36"/>
      <c r="C48" s="26"/>
      <c r="D48" s="26"/>
      <c r="E48" s="26"/>
      <c r="F48" s="26"/>
      <c r="G48" s="26"/>
      <c r="H48" s="26"/>
      <c r="I48" s="2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x14ac:dyDescent="0.2">
      <c r="A49" s="26"/>
      <c r="B49" s="36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x14ac:dyDescent="0.2">
      <c r="A50" s="26"/>
      <c r="B50" s="36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x14ac:dyDescent="0.2">
      <c r="A51" s="26"/>
      <c r="B51" s="36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x14ac:dyDescent="0.2">
      <c r="A52" s="26"/>
      <c r="B52" s="36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x14ac:dyDescent="0.2">
      <c r="A53" s="26"/>
      <c r="B53" s="36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x14ac:dyDescent="0.2">
      <c r="A54" s="26"/>
      <c r="B54" s="36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x14ac:dyDescent="0.2">
      <c r="A55" s="26"/>
      <c r="B55" s="36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x14ac:dyDescent="0.2">
      <c r="A56" s="26"/>
      <c r="B56" s="36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x14ac:dyDescent="0.2">
      <c r="A57" s="26"/>
      <c r="B57" s="36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x14ac:dyDescent="0.2">
      <c r="A58" s="26"/>
      <c r="B58" s="36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x14ac:dyDescent="0.2">
      <c r="A59" s="26"/>
      <c r="B59" s="36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</sheetData>
  <mergeCells count="3">
    <mergeCell ref="B3:C3"/>
    <mergeCell ref="D3:E3"/>
    <mergeCell ref="G3:H3"/>
  </mergeCells>
  <phoneticPr fontId="8" type="noConversion"/>
  <pageMargins left="1.91" right="0.75" top="1.53" bottom="1" header="0" footer="0"/>
  <pageSetup orientation="landscape" horizontalDpi="120" verticalDpi="144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9"/>
  <sheetViews>
    <sheetView topLeftCell="A7" zoomScale="75" workbookViewId="0">
      <selection activeCell="W30" sqref="W30"/>
    </sheetView>
  </sheetViews>
  <sheetFormatPr baseColWidth="10" defaultRowHeight="12.75" x14ac:dyDescent="0.2"/>
  <cols>
    <col min="1" max="1" width="7.7109375" customWidth="1"/>
    <col min="2" max="2" width="7.28515625" customWidth="1"/>
    <col min="3" max="16" width="5.7109375" customWidth="1"/>
    <col min="17" max="17" width="7.85546875" style="5" customWidth="1"/>
  </cols>
  <sheetData>
    <row r="2" spans="1:39" ht="15.75" x14ac:dyDescent="0.25">
      <c r="A2" s="10" t="s">
        <v>25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2"/>
    </row>
    <row r="3" spans="1:39" ht="15.75" x14ac:dyDescent="0.25">
      <c r="A3" s="19"/>
      <c r="B3" s="122" t="s">
        <v>22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39" ht="15.75" x14ac:dyDescent="0.25">
      <c r="A4" s="14" t="s">
        <v>19</v>
      </c>
      <c r="B4" s="24" t="s">
        <v>3</v>
      </c>
      <c r="C4" s="24"/>
      <c r="D4" s="25" t="s">
        <v>4</v>
      </c>
      <c r="E4" s="25"/>
      <c r="F4" s="24" t="s">
        <v>5</v>
      </c>
      <c r="G4" s="24"/>
      <c r="H4" s="24" t="s">
        <v>6</v>
      </c>
      <c r="I4" s="24"/>
      <c r="J4" s="24" t="s">
        <v>7</v>
      </c>
      <c r="K4" s="24"/>
      <c r="L4" s="24" t="s">
        <v>8</v>
      </c>
      <c r="M4" s="24"/>
      <c r="N4" s="24" t="s">
        <v>10</v>
      </c>
      <c r="O4" s="24"/>
      <c r="P4" s="24" t="s">
        <v>9</v>
      </c>
      <c r="Q4" s="24"/>
    </row>
    <row r="5" spans="1:39" ht="15.75" x14ac:dyDescent="0.25">
      <c r="A5" s="14"/>
      <c r="B5" s="14" t="s">
        <v>0</v>
      </c>
      <c r="C5" s="14" t="s">
        <v>1</v>
      </c>
      <c r="D5" s="14" t="s">
        <v>0</v>
      </c>
      <c r="E5" s="14" t="s">
        <v>1</v>
      </c>
      <c r="F5" s="14" t="s">
        <v>0</v>
      </c>
      <c r="G5" s="14" t="s">
        <v>1</v>
      </c>
      <c r="H5" s="14" t="s">
        <v>0</v>
      </c>
      <c r="I5" s="14" t="s">
        <v>1</v>
      </c>
      <c r="J5" s="14" t="s">
        <v>0</v>
      </c>
      <c r="K5" s="14" t="s">
        <v>1</v>
      </c>
      <c r="L5" s="14" t="s">
        <v>0</v>
      </c>
      <c r="M5" s="14" t="s">
        <v>1</v>
      </c>
      <c r="N5" s="14" t="s">
        <v>0</v>
      </c>
      <c r="O5" s="14" t="s">
        <v>1</v>
      </c>
      <c r="P5" s="14" t="s">
        <v>0</v>
      </c>
      <c r="Q5" s="14" t="s">
        <v>1</v>
      </c>
      <c r="T5" s="53"/>
      <c r="U5" s="53"/>
      <c r="V5" s="54" t="s">
        <v>29</v>
      </c>
      <c r="W5" s="54" t="s">
        <v>30</v>
      </c>
      <c r="X5" s="54" t="s">
        <v>31</v>
      </c>
      <c r="Y5" s="55" t="s">
        <v>32</v>
      </c>
      <c r="Z5" s="56" t="s">
        <v>33</v>
      </c>
      <c r="AA5" s="55" t="s">
        <v>34</v>
      </c>
      <c r="AB5" s="55" t="s">
        <v>35</v>
      </c>
      <c r="AC5" s="55" t="s">
        <v>36</v>
      </c>
      <c r="AD5" s="55" t="s">
        <v>37</v>
      </c>
      <c r="AE5" s="57" t="s">
        <v>38</v>
      </c>
      <c r="AF5" s="57" t="s">
        <v>39</v>
      </c>
      <c r="AG5" s="57" t="s">
        <v>40</v>
      </c>
      <c r="AH5" s="57" t="s">
        <v>41</v>
      </c>
      <c r="AI5" s="57" t="s">
        <v>42</v>
      </c>
      <c r="AJ5" s="57" t="s">
        <v>43</v>
      </c>
      <c r="AK5" s="57" t="s">
        <v>44</v>
      </c>
      <c r="AL5" s="57" t="s">
        <v>45</v>
      </c>
      <c r="AM5" s="57" t="s">
        <v>46</v>
      </c>
    </row>
    <row r="6" spans="1:39" ht="15.75" x14ac:dyDescent="0.25">
      <c r="A6" s="16">
        <v>2002</v>
      </c>
      <c r="B6" s="7">
        <v>5</v>
      </c>
      <c r="C6" s="17">
        <f>B6/$P$6*100</f>
        <v>5.2083333333333339</v>
      </c>
      <c r="D6" s="7">
        <v>3</v>
      </c>
      <c r="E6" s="17">
        <f>D6/$P$6*100</f>
        <v>3.125</v>
      </c>
      <c r="F6" s="7">
        <v>36</v>
      </c>
      <c r="G6" s="18">
        <f>F6/$P$6*100</f>
        <v>37.5</v>
      </c>
      <c r="H6" s="7">
        <v>32</v>
      </c>
      <c r="I6" s="18">
        <f>H6/$P$6*100</f>
        <v>33.333333333333329</v>
      </c>
      <c r="J6" s="7">
        <v>13</v>
      </c>
      <c r="K6" s="18">
        <f>J6/$P$6*100</f>
        <v>13.541666666666666</v>
      </c>
      <c r="L6" s="7">
        <v>7</v>
      </c>
      <c r="M6" s="18">
        <f>L6/$P$6*100</f>
        <v>7.291666666666667</v>
      </c>
      <c r="N6" s="7">
        <v>24</v>
      </c>
      <c r="O6" s="18">
        <f>N6/$P$6*100</f>
        <v>25</v>
      </c>
      <c r="P6" s="7">
        <f>SUM(B6,D6,F6,H6,J6,L6)</f>
        <v>96</v>
      </c>
      <c r="Q6" s="18">
        <f>P6/$P$6*100</f>
        <v>100</v>
      </c>
      <c r="T6" s="58">
        <v>2008</v>
      </c>
      <c r="U6" s="58">
        <v>115</v>
      </c>
      <c r="V6" s="59">
        <v>95</v>
      </c>
      <c r="W6" s="59">
        <v>20</v>
      </c>
      <c r="X6" s="59">
        <v>4</v>
      </c>
      <c r="Y6" s="60">
        <v>0</v>
      </c>
      <c r="Z6" s="60">
        <v>0</v>
      </c>
      <c r="AA6" s="60">
        <v>0</v>
      </c>
      <c r="AB6" s="60">
        <v>92</v>
      </c>
      <c r="AC6" s="60">
        <v>18</v>
      </c>
      <c r="AD6" s="60">
        <v>5</v>
      </c>
      <c r="AE6" s="61">
        <v>61</v>
      </c>
      <c r="AF6" s="61">
        <v>10</v>
      </c>
      <c r="AG6" s="61">
        <v>1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f>115-72</f>
        <v>43</v>
      </c>
    </row>
    <row r="7" spans="1:39" s="9" customFormat="1" ht="15.75" x14ac:dyDescent="0.25">
      <c r="A7" s="20">
        <v>2003</v>
      </c>
      <c r="B7" s="9">
        <v>2</v>
      </c>
      <c r="C7" s="21">
        <f>+B7/$P$7*100</f>
        <v>2.2471910112359552</v>
      </c>
      <c r="D7" s="9">
        <v>5</v>
      </c>
      <c r="E7" s="21">
        <f>+D7/$P$7*100</f>
        <v>5.6179775280898872</v>
      </c>
      <c r="F7" s="9">
        <v>28</v>
      </c>
      <c r="G7" s="21">
        <f>+F7/$P$7*100</f>
        <v>31.460674157303369</v>
      </c>
      <c r="H7" s="9">
        <v>22</v>
      </c>
      <c r="I7" s="21">
        <f>+H7/$P$7*100</f>
        <v>24.719101123595504</v>
      </c>
      <c r="J7" s="9">
        <v>23</v>
      </c>
      <c r="K7" s="21">
        <f>+J7/$P$7*100</f>
        <v>25.842696629213485</v>
      </c>
      <c r="L7" s="9">
        <v>6</v>
      </c>
      <c r="M7" s="21">
        <f>+L7/$P$7*100</f>
        <v>6.7415730337078648</v>
      </c>
      <c r="N7" s="9">
        <v>3</v>
      </c>
      <c r="O7" s="21">
        <f>+N7/$P$7*100</f>
        <v>3.3707865168539324</v>
      </c>
      <c r="P7" s="9">
        <v>89</v>
      </c>
      <c r="Q7" s="21">
        <f>P7/$P$7*100</f>
        <v>100</v>
      </c>
      <c r="T7" s="58">
        <v>2009</v>
      </c>
      <c r="U7" s="58">
        <v>105</v>
      </c>
      <c r="V7" s="59">
        <v>93</v>
      </c>
      <c r="W7" s="59">
        <v>11</v>
      </c>
      <c r="X7" s="59">
        <v>3</v>
      </c>
      <c r="Y7" s="60">
        <v>0</v>
      </c>
      <c r="Z7" s="60">
        <v>0</v>
      </c>
      <c r="AA7" s="60">
        <v>0</v>
      </c>
      <c r="AB7" s="60">
        <v>78</v>
      </c>
      <c r="AC7" s="60">
        <v>22</v>
      </c>
      <c r="AD7" s="60">
        <v>4</v>
      </c>
      <c r="AE7" s="61">
        <v>81</v>
      </c>
      <c r="AF7" s="61">
        <v>18</v>
      </c>
      <c r="AG7" s="61">
        <v>0</v>
      </c>
      <c r="AH7" s="61">
        <v>0</v>
      </c>
      <c r="AI7" s="61">
        <v>0</v>
      </c>
      <c r="AJ7" s="61">
        <v>0</v>
      </c>
      <c r="AK7" s="61">
        <v>1</v>
      </c>
      <c r="AL7" s="61">
        <v>0</v>
      </c>
      <c r="AM7" s="61">
        <v>4</v>
      </c>
    </row>
    <row r="8" spans="1:39" s="9" customFormat="1" ht="15.75" x14ac:dyDescent="0.25">
      <c r="A8" s="20">
        <v>2004</v>
      </c>
      <c r="B8" s="9">
        <v>3</v>
      </c>
      <c r="C8" s="21">
        <f>+B8/$P$8*100</f>
        <v>2.8301886792452833</v>
      </c>
      <c r="D8" s="9">
        <v>5</v>
      </c>
      <c r="E8" s="21">
        <f>+D8/$P$8*100</f>
        <v>4.716981132075472</v>
      </c>
      <c r="F8" s="9">
        <v>37</v>
      </c>
      <c r="G8" s="21">
        <f>+F8/$P$8*100</f>
        <v>34.905660377358487</v>
      </c>
      <c r="H8" s="9">
        <v>28</v>
      </c>
      <c r="I8" s="21">
        <f>+H8/$P$8*100</f>
        <v>26.415094339622641</v>
      </c>
      <c r="J8" s="9">
        <v>22</v>
      </c>
      <c r="K8" s="21">
        <f>+J8/$P$8*100</f>
        <v>20.754716981132077</v>
      </c>
      <c r="L8" s="9">
        <v>8</v>
      </c>
      <c r="M8" s="21">
        <f>+L8/$P$8*100</f>
        <v>7.5471698113207548</v>
      </c>
      <c r="N8" s="9">
        <v>3</v>
      </c>
      <c r="O8" s="21">
        <f>+N8/$P$8*100</f>
        <v>2.8301886792452833</v>
      </c>
      <c r="P8" s="9">
        <v>106</v>
      </c>
      <c r="Q8" s="21">
        <f>+P8/$P$8*100</f>
        <v>100</v>
      </c>
      <c r="T8" s="58">
        <v>2010</v>
      </c>
      <c r="U8" s="58">
        <v>29</v>
      </c>
      <c r="V8" s="59">
        <v>25</v>
      </c>
      <c r="W8" s="59">
        <v>4</v>
      </c>
      <c r="X8" s="59">
        <v>3</v>
      </c>
      <c r="Y8" s="60">
        <v>0</v>
      </c>
      <c r="Z8" s="60">
        <v>0</v>
      </c>
      <c r="AA8" s="60">
        <v>0</v>
      </c>
      <c r="AB8" s="60">
        <v>22</v>
      </c>
      <c r="AC8" s="60">
        <v>8</v>
      </c>
      <c r="AD8" s="60">
        <v>1</v>
      </c>
      <c r="AE8" s="61">
        <v>22</v>
      </c>
      <c r="AF8" s="61">
        <v>5</v>
      </c>
      <c r="AG8" s="61">
        <v>0</v>
      </c>
      <c r="AH8" s="61">
        <v>0</v>
      </c>
      <c r="AI8" s="61">
        <v>0</v>
      </c>
      <c r="AJ8" s="61">
        <v>0</v>
      </c>
      <c r="AK8" s="61">
        <v>0</v>
      </c>
      <c r="AL8" s="61">
        <v>0</v>
      </c>
      <c r="AM8" s="61">
        <v>2</v>
      </c>
    </row>
    <row r="9" spans="1:39" ht="15.75" x14ac:dyDescent="0.25">
      <c r="A9" s="20">
        <v>2005</v>
      </c>
      <c r="B9" s="9">
        <v>0</v>
      </c>
      <c r="C9" s="21">
        <f>+B9/$P$9*100</f>
        <v>0</v>
      </c>
      <c r="D9" s="9">
        <v>10</v>
      </c>
      <c r="E9" s="21">
        <f>+D9/$P$9*100</f>
        <v>11.627906976744185</v>
      </c>
      <c r="F9" s="9">
        <v>35</v>
      </c>
      <c r="G9" s="21">
        <f>+F9/$P$9*100</f>
        <v>40.697674418604649</v>
      </c>
      <c r="H9" s="9">
        <v>18</v>
      </c>
      <c r="I9" s="21">
        <f>+H9/$P$9*100</f>
        <v>20.930232558139537</v>
      </c>
      <c r="J9" s="9">
        <v>17</v>
      </c>
      <c r="K9" s="21">
        <f>+J9/$P$9*100</f>
        <v>19.767441860465116</v>
      </c>
      <c r="L9" s="9">
        <v>6</v>
      </c>
      <c r="M9" s="21">
        <f>+L9/$P$9*100</f>
        <v>6.9767441860465116</v>
      </c>
      <c r="N9" s="9">
        <v>0</v>
      </c>
      <c r="O9" s="21">
        <f>+N9/$P$9*100</f>
        <v>0</v>
      </c>
      <c r="P9" s="9">
        <v>86</v>
      </c>
      <c r="Q9" s="21">
        <f>+P9/$P$9*100</f>
        <v>100</v>
      </c>
      <c r="T9" s="27">
        <v>2011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 ht="15.75" x14ac:dyDescent="0.25">
      <c r="A10" s="20">
        <v>2006</v>
      </c>
      <c r="B10" s="9">
        <v>1</v>
      </c>
      <c r="C10" s="21">
        <f>+B10/$P$10*100</f>
        <v>1.0869565217391304</v>
      </c>
      <c r="D10" s="9">
        <v>1</v>
      </c>
      <c r="E10" s="21">
        <f>+D10/$P$10*100</f>
        <v>1.0869565217391304</v>
      </c>
      <c r="F10" s="9">
        <v>32</v>
      </c>
      <c r="G10" s="21">
        <f>+F10/$P$10*100</f>
        <v>34.782608695652172</v>
      </c>
      <c r="H10" s="9">
        <v>32</v>
      </c>
      <c r="I10" s="21">
        <f>+H10/$P$10*100</f>
        <v>34.782608695652172</v>
      </c>
      <c r="J10" s="9">
        <v>15</v>
      </c>
      <c r="K10" s="21">
        <f>+J10/$P$10*100</f>
        <v>16.304347826086957</v>
      </c>
      <c r="L10" s="9">
        <v>10</v>
      </c>
      <c r="M10" s="21">
        <f>+L10/$P$10*100</f>
        <v>10.869565217391305</v>
      </c>
      <c r="N10" s="9">
        <v>1</v>
      </c>
      <c r="O10" s="21">
        <f>+N10/$P$10*100</f>
        <v>1.0869565217391304</v>
      </c>
      <c r="P10" s="9">
        <f>+B10+D10+F10+H10+J10+L10+N10</f>
        <v>92</v>
      </c>
      <c r="Q10" s="21">
        <f>+P10/$P$10*100</f>
        <v>100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 ht="15.75" x14ac:dyDescent="0.25">
      <c r="A11" s="20">
        <v>2007</v>
      </c>
      <c r="B11" s="9">
        <v>1</v>
      </c>
      <c r="C11" s="21">
        <f>+B11/$P$11*100</f>
        <v>1.1363636363636365</v>
      </c>
      <c r="D11" s="9">
        <v>6</v>
      </c>
      <c r="E11" s="21">
        <f>+D11/$P$11*100</f>
        <v>6.8181818181818175</v>
      </c>
      <c r="F11" s="9">
        <v>32</v>
      </c>
      <c r="G11" s="21">
        <f>+F11/$P$11*100</f>
        <v>36.363636363636367</v>
      </c>
      <c r="H11" s="9">
        <v>18</v>
      </c>
      <c r="I11" s="21">
        <f>+H11/$P$11*100</f>
        <v>20.454545454545457</v>
      </c>
      <c r="J11" s="9">
        <v>21</v>
      </c>
      <c r="K11" s="21">
        <f>+J11/$P$11*100</f>
        <v>23.863636363636363</v>
      </c>
      <c r="L11" s="9">
        <v>10</v>
      </c>
      <c r="M11" s="21">
        <f>+L11/$P$11*100</f>
        <v>11.363636363636363</v>
      </c>
      <c r="N11" s="9">
        <v>0</v>
      </c>
      <c r="O11" s="21">
        <f>+N11/$P$11*100</f>
        <v>0</v>
      </c>
      <c r="P11" s="9">
        <v>88</v>
      </c>
      <c r="Q11" s="21">
        <f>+P11/$P$11*100</f>
        <v>100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15.75" x14ac:dyDescent="0.25">
      <c r="A12" s="20">
        <v>2008</v>
      </c>
      <c r="B12" s="9">
        <v>1</v>
      </c>
      <c r="C12" s="21">
        <f>+B12/$P$11*100</f>
        <v>1.1363636363636365</v>
      </c>
      <c r="D12" s="9">
        <v>5</v>
      </c>
      <c r="E12" s="21">
        <f>+D12/$P$11*100</f>
        <v>5.6818181818181817</v>
      </c>
      <c r="F12" s="9">
        <v>38</v>
      </c>
      <c r="G12" s="21">
        <f>+F12/$P$11*100</f>
        <v>43.18181818181818</v>
      </c>
      <c r="H12" s="9">
        <v>33</v>
      </c>
      <c r="I12" s="21">
        <f>+H12/$P$11*100</f>
        <v>37.5</v>
      </c>
      <c r="J12" s="9">
        <v>28</v>
      </c>
      <c r="K12" s="21">
        <f>+J12/$P$11*100</f>
        <v>31.818181818181817</v>
      </c>
      <c r="L12" s="9">
        <v>16</v>
      </c>
      <c r="M12" s="21">
        <f>+L12/$P$11*100</f>
        <v>18.181818181818183</v>
      </c>
      <c r="N12" s="9">
        <v>0</v>
      </c>
      <c r="O12" s="21">
        <f>+N12/$P$11*100</f>
        <v>0</v>
      </c>
      <c r="P12" s="32">
        <f>+B12+D12+F12+H12+J12+L12+N12</f>
        <v>121</v>
      </c>
      <c r="Q12" s="21">
        <v>100</v>
      </c>
    </row>
    <row r="13" spans="1:39" ht="15.75" x14ac:dyDescent="0.25">
      <c r="A13" s="20">
        <v>2009</v>
      </c>
      <c r="B13" s="9">
        <v>4</v>
      </c>
      <c r="C13" s="21">
        <f>+B13/$P$11*100</f>
        <v>4.5454545454545459</v>
      </c>
      <c r="D13" s="9">
        <v>11</v>
      </c>
      <c r="E13" s="21">
        <f>+D13/$P$11*100</f>
        <v>12.5</v>
      </c>
      <c r="F13" s="9">
        <v>38</v>
      </c>
      <c r="G13" s="21">
        <f>+F13/$P$11*100</f>
        <v>43.18181818181818</v>
      </c>
      <c r="H13" s="9">
        <v>21</v>
      </c>
      <c r="I13" s="21">
        <f>+H13/$P$11*100</f>
        <v>23.863636363636363</v>
      </c>
      <c r="J13" s="9">
        <v>20</v>
      </c>
      <c r="K13" s="21">
        <f>+J13/$P$11*100</f>
        <v>22.727272727272727</v>
      </c>
      <c r="L13" s="9">
        <v>17</v>
      </c>
      <c r="M13" s="21">
        <f>+L13/$P$11*100</f>
        <v>19.318181818181817</v>
      </c>
      <c r="N13" s="9">
        <v>0</v>
      </c>
      <c r="O13" s="21">
        <f>+N13/$P$11*100</f>
        <v>0</v>
      </c>
      <c r="P13" s="32">
        <f>+B13+D13+F13+H13+J13+L13+N13</f>
        <v>111</v>
      </c>
      <c r="Q13" s="21">
        <f>+P13/$P$11*100</f>
        <v>126.13636363636364</v>
      </c>
    </row>
    <row r="14" spans="1:39" ht="15.75" x14ac:dyDescent="0.25">
      <c r="A14" s="47">
        <v>2010</v>
      </c>
      <c r="B14" s="48">
        <v>3</v>
      </c>
      <c r="C14" s="49">
        <f>+B14/$P$11*100</f>
        <v>3.4090909090909087</v>
      </c>
      <c r="D14" s="48">
        <v>10</v>
      </c>
      <c r="E14" s="49">
        <f>+D14/$P$11*100</f>
        <v>11.363636363636363</v>
      </c>
      <c r="F14" s="48">
        <v>41</v>
      </c>
      <c r="G14" s="49">
        <f>+F14/$P$11*100</f>
        <v>46.590909090909086</v>
      </c>
      <c r="H14" s="48">
        <v>33</v>
      </c>
      <c r="I14" s="49">
        <f>+H14/$P$11*100</f>
        <v>37.5</v>
      </c>
      <c r="J14" s="48">
        <v>28</v>
      </c>
      <c r="K14" s="49">
        <f>+J14/$P$11*100</f>
        <v>31.818181818181817</v>
      </c>
      <c r="L14" s="48">
        <v>24</v>
      </c>
      <c r="M14" s="49">
        <f>+L14/$P$11*100</f>
        <v>27.27272727272727</v>
      </c>
      <c r="N14" s="48">
        <v>0</v>
      </c>
      <c r="O14" s="49">
        <f>+N14/$P$11*100</f>
        <v>0</v>
      </c>
      <c r="P14" s="50">
        <f>+B14+D14+F14+H14+J14+L14+N14</f>
        <v>139</v>
      </c>
      <c r="Q14" s="49">
        <f>+P14/$P$11*100</f>
        <v>157.95454545454547</v>
      </c>
      <c r="R14" s="33"/>
    </row>
    <row r="15" spans="1:39" ht="15.75" x14ac:dyDescent="0.25">
      <c r="A15" s="47">
        <v>2011</v>
      </c>
      <c r="B15" s="48">
        <v>0</v>
      </c>
      <c r="C15" s="49">
        <f>+B15/$P$11*100</f>
        <v>0</v>
      </c>
      <c r="D15" s="48">
        <v>9</v>
      </c>
      <c r="E15" s="49">
        <f>+D15/$P$11*100</f>
        <v>10.227272727272728</v>
      </c>
      <c r="F15" s="48">
        <v>57</v>
      </c>
      <c r="G15" s="49">
        <f>+F15/$P$11*100</f>
        <v>64.772727272727266</v>
      </c>
      <c r="H15" s="48">
        <v>34</v>
      </c>
      <c r="I15" s="49">
        <f>+H15/$P$11*100</f>
        <v>38.636363636363633</v>
      </c>
      <c r="J15" s="48">
        <v>18</v>
      </c>
      <c r="K15" s="49">
        <f>+J15/$P$11*100</f>
        <v>20.454545454545457</v>
      </c>
      <c r="L15" s="48">
        <v>28</v>
      </c>
      <c r="M15" s="49">
        <f>+L15/$P$11*100</f>
        <v>31.818181818181817</v>
      </c>
      <c r="N15" s="48">
        <v>0</v>
      </c>
      <c r="O15" s="49">
        <f>+N15/$P$11*100</f>
        <v>0</v>
      </c>
      <c r="P15" s="50">
        <f>+B15+D15+F15+H15+J15+L15+N15</f>
        <v>146</v>
      </c>
    </row>
    <row r="16" spans="1:39" ht="15.75" x14ac:dyDescent="0.25">
      <c r="A16" s="47">
        <v>2012</v>
      </c>
    </row>
    <row r="27" spans="23:23" x14ac:dyDescent="0.2">
      <c r="W27">
        <f>3/8*100</f>
        <v>37.5</v>
      </c>
    </row>
    <row r="28" spans="23:23" x14ac:dyDescent="0.2">
      <c r="W28">
        <f>2/8*100</f>
        <v>25</v>
      </c>
    </row>
    <row r="29" spans="23:23" x14ac:dyDescent="0.2">
      <c r="W29">
        <f>4/8*100</f>
        <v>50</v>
      </c>
    </row>
  </sheetData>
  <mergeCells count="1">
    <mergeCell ref="B3:Q3"/>
  </mergeCells>
  <phoneticPr fontId="8" type="noConversion"/>
  <pageMargins left="0.51" right="0.75" top="1.61" bottom="1" header="0" footer="0"/>
  <pageSetup orientation="landscape" horizontalDpi="120" verticalDpi="144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zoomScale="75" workbookViewId="0">
      <selection activeCell="H10" sqref="H10:H12"/>
    </sheetView>
  </sheetViews>
  <sheetFormatPr baseColWidth="10" defaultRowHeight="12.75" x14ac:dyDescent="0.2"/>
  <cols>
    <col min="1" max="9" width="7.7109375" customWidth="1"/>
    <col min="10" max="10" width="9.7109375" customWidth="1"/>
  </cols>
  <sheetData>
    <row r="2" spans="1:12" ht="15.75" x14ac:dyDescent="0.25">
      <c r="A2" s="10" t="s">
        <v>24</v>
      </c>
      <c r="B2" s="2"/>
      <c r="C2" s="2"/>
      <c r="D2" s="2"/>
      <c r="E2" s="2"/>
      <c r="F2" s="2"/>
      <c r="G2" s="2"/>
      <c r="L2" s="4"/>
    </row>
    <row r="3" spans="1:12" ht="15.75" x14ac:dyDescent="0.25">
      <c r="A3" s="23" t="s">
        <v>19</v>
      </c>
      <c r="B3" s="122" t="s">
        <v>16</v>
      </c>
      <c r="C3" s="122"/>
      <c r="D3" s="122" t="s">
        <v>17</v>
      </c>
      <c r="E3" s="122"/>
      <c r="F3" s="122" t="s">
        <v>27</v>
      </c>
      <c r="G3" s="122"/>
      <c r="H3" s="122" t="s">
        <v>10</v>
      </c>
      <c r="I3" s="122"/>
      <c r="J3" s="122" t="s">
        <v>9</v>
      </c>
      <c r="K3" s="122"/>
      <c r="L3" s="16"/>
    </row>
    <row r="4" spans="1:12" ht="15.75" x14ac:dyDescent="0.25">
      <c r="A4" s="15"/>
      <c r="B4" s="14" t="s">
        <v>18</v>
      </c>
      <c r="C4" s="14" t="s">
        <v>1</v>
      </c>
      <c r="D4" s="14" t="s">
        <v>18</v>
      </c>
      <c r="E4" s="14" t="s">
        <v>1</v>
      </c>
      <c r="F4" s="14" t="s">
        <v>18</v>
      </c>
      <c r="G4" s="14" t="s">
        <v>1</v>
      </c>
      <c r="H4" s="14" t="s">
        <v>18</v>
      </c>
      <c r="I4" s="14" t="s">
        <v>1</v>
      </c>
      <c r="J4" s="14" t="s">
        <v>18</v>
      </c>
      <c r="K4" s="14" t="s">
        <v>1</v>
      </c>
      <c r="L4" s="16"/>
    </row>
    <row r="5" spans="1:12" s="5" customFormat="1" ht="15.75" x14ac:dyDescent="0.25">
      <c r="A5" s="13">
        <v>2003</v>
      </c>
      <c r="B5" s="9">
        <v>22</v>
      </c>
      <c r="C5" s="21">
        <f>+B5/$J$5*100</f>
        <v>24.719101123595504</v>
      </c>
      <c r="D5" s="9">
        <v>11</v>
      </c>
      <c r="E5" s="21">
        <f>+D5/$J$5*100</f>
        <v>12.359550561797752</v>
      </c>
      <c r="F5" s="9">
        <v>25</v>
      </c>
      <c r="G5" s="21">
        <f>+F5/$J$5*100</f>
        <v>28.08988764044944</v>
      </c>
      <c r="H5" s="9">
        <v>31</v>
      </c>
      <c r="I5" s="21">
        <f>+H5/$J$5*100</f>
        <v>34.831460674157306</v>
      </c>
      <c r="J5" s="9">
        <f>SUM(B5,D5,F5,H5)</f>
        <v>89</v>
      </c>
      <c r="K5" s="21">
        <f>+J5/$J$5*100</f>
        <v>100</v>
      </c>
      <c r="L5" s="21"/>
    </row>
    <row r="6" spans="1:12" s="5" customFormat="1" ht="15.75" x14ac:dyDescent="0.25">
      <c r="A6" s="13">
        <v>2004</v>
      </c>
      <c r="B6" s="9">
        <v>18</v>
      </c>
      <c r="C6" s="21">
        <f>+B6/$J$6*100</f>
        <v>16.981132075471699</v>
      </c>
      <c r="D6" s="9">
        <v>21</v>
      </c>
      <c r="E6" s="21">
        <f>+D6/$J$6*100</f>
        <v>19.811320754716981</v>
      </c>
      <c r="F6" s="9">
        <v>35</v>
      </c>
      <c r="G6" s="21">
        <f>+F6/$J$6*100</f>
        <v>33.018867924528301</v>
      </c>
      <c r="H6" s="9">
        <v>32</v>
      </c>
      <c r="I6" s="21">
        <f>+H6/$J$6*100</f>
        <v>30.188679245283019</v>
      </c>
      <c r="J6" s="9">
        <v>106</v>
      </c>
      <c r="K6" s="21">
        <f>+J6/$J$6*100</f>
        <v>100</v>
      </c>
      <c r="L6" s="21"/>
    </row>
    <row r="7" spans="1:12" s="5" customFormat="1" ht="15.75" x14ac:dyDescent="0.25">
      <c r="A7" s="13">
        <v>2005</v>
      </c>
      <c r="B7" s="9">
        <v>8</v>
      </c>
      <c r="C7" s="21">
        <f>+B7/$J$7*100</f>
        <v>9.3023255813953494</v>
      </c>
      <c r="D7" s="9">
        <v>11</v>
      </c>
      <c r="E7" s="21">
        <f>+D7/$J$7*100</f>
        <v>12.790697674418606</v>
      </c>
      <c r="F7" s="9">
        <v>43</v>
      </c>
      <c r="G7" s="21">
        <f>+F7/$J$7*100</f>
        <v>50</v>
      </c>
      <c r="H7" s="9">
        <v>24</v>
      </c>
      <c r="I7" s="21">
        <f>+H7/$J$7*100</f>
        <v>27.906976744186046</v>
      </c>
      <c r="J7" s="9">
        <v>86</v>
      </c>
      <c r="K7" s="21">
        <f>+J7/$J$7*100</f>
        <v>100</v>
      </c>
      <c r="L7" s="21"/>
    </row>
    <row r="8" spans="1:12" s="5" customFormat="1" ht="15.75" x14ac:dyDescent="0.25">
      <c r="A8" s="13">
        <v>2006</v>
      </c>
      <c r="B8" s="9">
        <v>13</v>
      </c>
      <c r="C8" s="21">
        <f>+B8/$J$8*100</f>
        <v>14.130434782608695</v>
      </c>
      <c r="D8" s="9">
        <v>18</v>
      </c>
      <c r="E8" s="21">
        <f>+D8/$J$8*100</f>
        <v>19.565217391304348</v>
      </c>
      <c r="F8" s="9">
        <v>27</v>
      </c>
      <c r="G8" s="21">
        <f>+F8/$J$8*100</f>
        <v>29.347826086956523</v>
      </c>
      <c r="H8" s="9">
        <v>34</v>
      </c>
      <c r="I8" s="21">
        <f>+H8/$J$8*100</f>
        <v>36.95652173913043</v>
      </c>
      <c r="J8" s="9">
        <f>+B8+D8+F8+H8</f>
        <v>92</v>
      </c>
      <c r="K8" s="21">
        <f>+J8/$J$8*100</f>
        <v>100</v>
      </c>
      <c r="L8" s="21"/>
    </row>
    <row r="9" spans="1:12" s="5" customFormat="1" ht="15.75" x14ac:dyDescent="0.25">
      <c r="A9" s="13">
        <v>2007</v>
      </c>
      <c r="B9" s="9">
        <v>13</v>
      </c>
      <c r="C9" s="21">
        <f>+B9/$J$9*100</f>
        <v>14.772727272727273</v>
      </c>
      <c r="D9" s="9">
        <v>21</v>
      </c>
      <c r="E9" s="21">
        <f>+D9/$J$9*100</f>
        <v>23.863636363636363</v>
      </c>
      <c r="F9" s="9">
        <v>22</v>
      </c>
      <c r="G9" s="21">
        <f>+F9/$J$9*100</f>
        <v>25</v>
      </c>
      <c r="H9" s="9">
        <v>32</v>
      </c>
      <c r="I9" s="21">
        <f>+H9/$J$9*100</f>
        <v>36.363636363636367</v>
      </c>
      <c r="J9" s="9">
        <v>88</v>
      </c>
      <c r="K9" s="21">
        <f>+J9/$J$9*100</f>
        <v>100</v>
      </c>
      <c r="L9" s="21"/>
    </row>
    <row r="10" spans="1:12" s="5" customFormat="1" ht="15.75" x14ac:dyDescent="0.25">
      <c r="A10" s="13">
        <v>2008</v>
      </c>
      <c r="B10" s="9"/>
      <c r="C10" s="21">
        <f>+B10/$J$9*100</f>
        <v>0</v>
      </c>
      <c r="D10" s="9"/>
      <c r="E10" s="21">
        <f>+D10/$J$9*100</f>
        <v>0</v>
      </c>
      <c r="F10" s="9"/>
      <c r="G10" s="21">
        <f>+F10/$J$9*100</f>
        <v>0</v>
      </c>
      <c r="H10" s="9"/>
      <c r="I10" s="21">
        <f>+H10/$J$9*100</f>
        <v>0</v>
      </c>
      <c r="J10" s="9">
        <f>+B10+D10+F10+H10</f>
        <v>0</v>
      </c>
      <c r="K10" s="21">
        <v>100</v>
      </c>
    </row>
    <row r="11" spans="1:12" s="5" customFormat="1" ht="15.75" x14ac:dyDescent="0.25">
      <c r="A11" s="13">
        <v>2009</v>
      </c>
      <c r="B11" s="9"/>
      <c r="C11" s="21">
        <f>+B11/$J$9*100</f>
        <v>0</v>
      </c>
      <c r="D11" s="9"/>
      <c r="E11" s="21">
        <f>+D11/$J$9*100</f>
        <v>0</v>
      </c>
      <c r="F11" s="9"/>
      <c r="G11" s="21">
        <f>+F11/$J$9*100</f>
        <v>0</v>
      </c>
      <c r="H11" s="9"/>
      <c r="I11" s="21">
        <f>+H11/$J$9*100</f>
        <v>0</v>
      </c>
      <c r="J11" s="9">
        <f>+B11+D11+F11+H11</f>
        <v>0</v>
      </c>
      <c r="K11" s="21">
        <f>+J11/$J$9*100</f>
        <v>0</v>
      </c>
    </row>
    <row r="12" spans="1:12" s="5" customFormat="1" ht="15.75" x14ac:dyDescent="0.25">
      <c r="A12" s="13">
        <v>2010</v>
      </c>
      <c r="B12" s="48"/>
      <c r="C12" s="49">
        <f>+B12/$J$9*100</f>
        <v>0</v>
      </c>
      <c r="D12" s="48"/>
      <c r="E12" s="49">
        <f>+D12/$J$9*100</f>
        <v>0</v>
      </c>
      <c r="F12" s="48"/>
      <c r="G12" s="49">
        <f>+F12/$J$9*100</f>
        <v>0</v>
      </c>
      <c r="H12" s="48"/>
      <c r="I12" s="49">
        <f>+H12/$J$9*100</f>
        <v>0</v>
      </c>
      <c r="J12" s="48">
        <f>+B12+D12+F12+H12</f>
        <v>0</v>
      </c>
      <c r="K12" s="49">
        <f>+J12/$J$9*100</f>
        <v>0</v>
      </c>
      <c r="L12" s="34"/>
    </row>
  </sheetData>
  <mergeCells count="5">
    <mergeCell ref="H3:I3"/>
    <mergeCell ref="J3:K3"/>
    <mergeCell ref="B3:C3"/>
    <mergeCell ref="D3:E3"/>
    <mergeCell ref="F3:G3"/>
  </mergeCells>
  <phoneticPr fontId="8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M14" sqref="M14"/>
    </sheetView>
  </sheetViews>
  <sheetFormatPr baseColWidth="10" defaultRowHeight="12.75" x14ac:dyDescent="0.2"/>
  <cols>
    <col min="1" max="1" width="12.85546875" bestFit="1" customWidth="1"/>
  </cols>
  <sheetData>
    <row r="3" spans="1:2" x14ac:dyDescent="0.2">
      <c r="B3">
        <v>2015</v>
      </c>
    </row>
    <row r="4" spans="1:2" x14ac:dyDescent="0.2">
      <c r="A4" t="s">
        <v>29</v>
      </c>
      <c r="B4">
        <v>44</v>
      </c>
    </row>
    <row r="5" spans="1:2" x14ac:dyDescent="0.2">
      <c r="A5" t="s">
        <v>30</v>
      </c>
      <c r="B5">
        <v>18</v>
      </c>
    </row>
    <row r="6" spans="1:2" x14ac:dyDescent="0.2">
      <c r="A6" t="s">
        <v>51</v>
      </c>
      <c r="B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InciMorta</vt:lpstr>
      <vt:lpstr>Sexo</vt:lpstr>
      <vt:lpstr>Edad</vt:lpstr>
      <vt:lpstr>Régimen</vt:lpstr>
      <vt:lpstr>estadio clinico</vt:lpstr>
      <vt:lpstr>Edad!Área_de_impresión</vt:lpstr>
      <vt:lpstr>Sexo!Área_de_impresión</vt:lpstr>
    </vt:vector>
  </TitlesOfParts>
  <Company>I.M.S.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INES ESCOBAR</dc:creator>
  <cp:lastModifiedBy>Maryluz</cp:lastModifiedBy>
  <cp:lastPrinted>2000-04-12T21:42:27Z</cp:lastPrinted>
  <dcterms:created xsi:type="dcterms:W3CDTF">1998-04-14T20:58:18Z</dcterms:created>
  <dcterms:modified xsi:type="dcterms:W3CDTF">2021-01-18T13:57:41Z</dcterms:modified>
</cp:coreProperties>
</file>