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24226"/>
  <mc:AlternateContent xmlns:mc="http://schemas.openxmlformats.org/markup-compatibility/2006">
    <mc:Choice Requires="x15">
      <x15ac:absPath xmlns:x15ac="http://schemas.microsoft.com/office/spreadsheetml/2010/11/ac" url="D:\PIC\PIC 2021\"/>
    </mc:Choice>
  </mc:AlternateContent>
  <xr:revisionPtr revIDLastSave="0" documentId="13_ncr:1_{A2DBF1D4-00A0-4569-9BE6-F956A109DABE}" xr6:coauthVersionLast="46" xr6:coauthVersionMax="46" xr10:uidLastSave="{00000000-0000-0000-0000-000000000000}"/>
  <bookViews>
    <workbookView xWindow="-120" yWindow="-120" windowWidth="29040" windowHeight="15840" xr2:uid="{00000000-000D-0000-FFFF-FFFF00000000}"/>
  </bookViews>
  <sheets>
    <sheet name="PIC 2021" sheetId="1" r:id="rId1"/>
  </sheets>
  <definedNames>
    <definedName name="_xlnm._FilterDatabase" localSheetId="0" hidden="1">'PIC 2021'!$A$2:$M$73</definedName>
  </definedNames>
  <calcPr calcId="191029"/>
</workbook>
</file>

<file path=xl/calcChain.xml><?xml version="1.0" encoding="utf-8"?>
<calcChain xmlns="http://schemas.openxmlformats.org/spreadsheetml/2006/main">
  <c r="F74" i="1" l="1"/>
  <c r="F72" i="1"/>
  <c r="F71" i="1"/>
  <c r="F63" i="1"/>
  <c r="F60" i="1"/>
  <c r="F55" i="1"/>
  <c r="F20" i="1"/>
  <c r="F17" i="1"/>
  <c r="F3" i="1"/>
  <c r="E74" i="1"/>
  <c r="E65" i="1" l="1"/>
  <c r="E15" i="1" l="1"/>
  <c r="E71" i="1" l="1"/>
  <c r="E68" i="1"/>
  <c r="E62" i="1" l="1"/>
  <c r="E56" i="1" l="1"/>
  <c r="E19" i="1" l="1"/>
  <c r="E18" i="1"/>
  <c r="E17" i="1"/>
  <c r="E13" i="1" l="1"/>
  <c r="E12" i="1"/>
  <c r="E11" i="1"/>
  <c r="E10" i="1"/>
  <c r="E9" i="1"/>
  <c r="E7" i="1"/>
  <c r="E6" i="1"/>
  <c r="E3" i="1"/>
  <c r="E14" i="1" l="1"/>
  <c r="E72" i="1"/>
</calcChain>
</file>

<file path=xl/sharedStrings.xml><?xml version="1.0" encoding="utf-8"?>
<sst xmlns="http://schemas.openxmlformats.org/spreadsheetml/2006/main" count="461" uniqueCount="189">
  <si>
    <t>Responsable</t>
  </si>
  <si>
    <t>Anexo Técnico</t>
  </si>
  <si>
    <t>DESCRIPCION ANEXO TECNICO PIC 2020</t>
  </si>
  <si>
    <t>APS</t>
  </si>
  <si>
    <t>CASA 
SANA</t>
  </si>
  <si>
    <t>CASA 
SANA- SALUD AMBIENTAL</t>
  </si>
  <si>
    <t xml:space="preserve">Realizar 4.592 visitas de promoción de la salud y prevención de los factores de riesgo en salud ambiental en grupos de familias priorizadas por la estrategia de Entornos Saludables. </t>
  </si>
  <si>
    <t>Realizar 1.120 acciones de promoción de la salud y mejoramiento de los ambientes físicos en el ámbito escolares y/o comunitario.</t>
  </si>
  <si>
    <t>Realizar 85 actividades de socialización para la reactivación de redes sociales en los barrios de la estrategia de Entornos Saludables.</t>
  </si>
  <si>
    <t>Realizar 3.360 visitas educativas familiares e intervención grupal breve a familias detectadas con riesgo psicosocial en su funcionalidad familiar.</t>
  </si>
  <si>
    <t>NUTRICION</t>
  </si>
  <si>
    <t>SEXUALIDAD</t>
  </si>
  <si>
    <t>SALUD 
BUCAL</t>
  </si>
  <si>
    <t>SM</t>
  </si>
  <si>
    <t>CONVIVENCIA</t>
  </si>
  <si>
    <t>VÍCTIMAS</t>
  </si>
  <si>
    <t>Realizar 32 actividades pedagógicas de promoción de la salud mental, en el punto de atención y albergue, en población víctima del conflicto armado e indígena.</t>
  </si>
  <si>
    <t>V</t>
  </si>
  <si>
    <t>VEEDURIAS</t>
  </si>
  <si>
    <t>Desarrollar una estrategia comunicacional para promocionar deberes y derechos en salud.</t>
  </si>
  <si>
    <t>Desarrollar una estrategia comunicacional para promocionar la afiliciación al régimen subsidiado en salud.</t>
  </si>
  <si>
    <t>T</t>
  </si>
  <si>
    <t>Mantenimiento a la estrategia AIEPI comunitario con 15 sectores priorizados.</t>
  </si>
  <si>
    <t>SA</t>
  </si>
  <si>
    <t>SALUD 
AMBIENTAL</t>
  </si>
  <si>
    <t>COVID-19</t>
  </si>
  <si>
    <t>Dimensión</t>
  </si>
  <si>
    <t>Insumos 
necesarios</t>
  </si>
  <si>
    <t>Soporte de la 
actividad</t>
  </si>
  <si>
    <t>Población objeto y cantidad para ser válida la actividad</t>
  </si>
  <si>
    <t>Duración de la actividad para ser válida</t>
  </si>
  <si>
    <t>Digitación en SPP</t>
  </si>
  <si>
    <t>Psicologo</t>
  </si>
  <si>
    <t>Aux de enfermeria</t>
  </si>
  <si>
    <t>TUBERCULOSIS</t>
  </si>
  <si>
    <t>Realizar 28.800 visitas de promoción de la salud y prevención de los riesgos de enfermedad en Salud Pública, mediante la caracterización y educación en salud en zonas priorizadas en el marco de la estrategia de Entornos Saludables.</t>
  </si>
  <si>
    <t>Realizar 9.000 acciones de desparasitación en niños menores de 12 años de las zonas priorizadas. (Incluir ivermectina y albendazol)</t>
  </si>
  <si>
    <t>Realizar 1.976 jornadas de educación en salud para el mejoramiento de las capacidades de familias y comunidades.</t>
  </si>
  <si>
    <t>C</t>
  </si>
  <si>
    <t>COMUNICACIONES</t>
  </si>
  <si>
    <t>Desarrollo de la actividad /Descripción producto</t>
  </si>
  <si>
    <t>Realizar 115 actividades de caracterización ambiental del entorno comunitario de los barrios y/o veredas priorizados.</t>
  </si>
  <si>
    <t>Realizar 560 encuentros a los nodos de participación social en los barrios asignados y realizar encuentros de mantenimiento en procesos de educación en salud.</t>
  </si>
  <si>
    <t>Realizar 952 acciones de educación en promoción del buen trato y la sana convivencia.</t>
  </si>
  <si>
    <t>Realizar 160 jornadas de educacion en salud con padres, adolescentes, jovenes y comunidad general en salud sexual y reproductiva con énfasis en prevención de embarazo a temprana edad.</t>
  </si>
  <si>
    <t>Realizar recorridos informativos relacionados con salud pública, a través del medio de comunicación tipo perifoneo.</t>
  </si>
  <si>
    <t>Desarrollar una estrategia de educación en salud en el ámbito escolar y/o familiar  que promocione modos, comportamientos y estilos de vida saludable, que incluya juegos interactivos para escolares y un  producto educomunicativo para familias.</t>
  </si>
  <si>
    <t>1 estrategia con 2 productos educomunicativos
16,000 calendarios, 4 juegos interactivos: salud bucal, nutrición, salud ambiental y salud sexual</t>
  </si>
  <si>
    <t>Realizar 800 jornadas de promoción de la salud nutricional en el ámbito comunitario y/o institucional.</t>
  </si>
  <si>
    <t>Realizar 176 jornadas educativas que promuevan la disminución del uso de azúcar y sal, en establecimientos de preparación y consumo de alimentos.</t>
  </si>
  <si>
    <t>N</t>
  </si>
  <si>
    <t>SB</t>
  </si>
  <si>
    <t>Realizar 352 jornadas de promoción de la salud bucal en el ámbito comunitario y/o institucional.</t>
  </si>
  <si>
    <t>APS-C</t>
  </si>
  <si>
    <t>APS Y COMUNICACIONES</t>
  </si>
  <si>
    <t>Realizar 2.560 actividades para promocionar los deberes y derechos en salud entre la población afiliada al SGSSS de los sectores y personas priorizadas por la Secretaría de Salud Pública y Seguridad Social.</t>
  </si>
  <si>
    <t xml:space="preserve">Realizar 2.560 actividades para promocionar la ruta de aseguramiento en el sistema de salud en los sectores priorizados por la Secretaría de Salud Pública y Seguridad Social. </t>
  </si>
  <si>
    <t>Realizar 280 acciones de educación y sensibilización para la prevención de consumo de cigarrillo, en población escolar entre los 10 y 18 años de edad.</t>
  </si>
  <si>
    <t>Realizar 250 acciones educativas y de sensibilización frente a promoción, prevención en salud, y los derechos y deberes de personas priorizadas por la estrategia RBC o que presenten algún tipo de discapacidad y sus cuidadores.</t>
  </si>
  <si>
    <t>La misma Fisioterapeuta</t>
  </si>
  <si>
    <t>Realizar 352 jornadas educativas y de sensibilización pára la prevención y manejo de la hipertensión arterial y diabetes en población priorizada de la ciudad de Pereira.</t>
  </si>
  <si>
    <t>CNT</t>
  </si>
  <si>
    <t>CRÓNICAS NO 
TRANSMISIBLES</t>
  </si>
  <si>
    <t>Realizar 240 actividades de conformación y mantenimiento de jóvenes gestores en violencias evitables, en el ámbito barrial.</t>
  </si>
  <si>
    <t>ZONAS</t>
  </si>
  <si>
    <t xml:space="preserve">Realizar 60 actividades de conformación y mantenimiento de un grupo de jóvenes gestores de salud mental en población víctima del conflicto armado e indígena. </t>
  </si>
  <si>
    <t>FAMILIAS</t>
  </si>
  <si>
    <t>Realizar 100 encuentros colectivos de promoción del buen trato y la sana convivencia a través de la estrategia de museo del buen trato en comunidades priorizadas.</t>
  </si>
  <si>
    <t xml:space="preserve"> PREVENCION DE SUSTACIANCIAS PSICOACTIVAS Y PIDS </t>
  </si>
  <si>
    <t>SM - 
COMUNICACIONES</t>
  </si>
  <si>
    <t>V -
 COMUNICACIONES</t>
  </si>
  <si>
    <t>APS - SA</t>
  </si>
  <si>
    <t>TB - 
COMUNICACIONES</t>
  </si>
  <si>
    <t>T - C</t>
  </si>
  <si>
    <t>Realizar 2.000 jornadas integrales de apoyo a la promoción de la vacunación y la estrategia AIEPI para el control de las enfermedades de inmunoprevenibles y prevalentes de la infancia.</t>
  </si>
  <si>
    <t>La misma enfermera</t>
  </si>
  <si>
    <t>El mismo Psicólogo</t>
  </si>
  <si>
    <t>copias</t>
  </si>
  <si>
    <t>15-30</t>
  </si>
  <si>
    <t>poblacacion del alcance y cantidad a demanda</t>
  </si>
  <si>
    <t>spp</t>
  </si>
  <si>
    <t>según el alcance del anexo</t>
  </si>
  <si>
    <t>formato de visita</t>
  </si>
  <si>
    <t>busqueda activa</t>
  </si>
  <si>
    <t xml:space="preserve">Realizar el 100%  visitas domiciliarias o teleconsulta y de forma individual  a toda la  poblacion con diagnosticos de tuberculosis- Sensible- Resistente y lepra que esten en riesgo de abandono de tratamiento o concientizacion de la enfermedad, donde se incluyan poblacion de riesgo ( habitantes de calle o en calle, poblacion con TB/VIH, farmacorresistente y VIH, adultos mayores con comorbilidades de base, poblacion con consumo de Spa o afines, condiagnostico COVID-19 y demas enfermedades que afecten la adherencia a tratamiento Anti-TB. </t>
  </si>
  <si>
    <t>Elemetos de proteccion personal (160 bata, 1 careta y  160 patapoca por cada intervencion ejecutada), papeleria ( 500 hojas tamaño carta por mes) lapicero ( 20 por todo el contrato) , tabla para apoyar ( para todo el contrato)</t>
  </si>
  <si>
    <t>Como Minimo Una  hora u/o  Hora y media al dia dependiendo el proceso de intervencion por parte del psicologo al usuario.</t>
  </si>
  <si>
    <t xml:space="preserve">Poblacion con diagnosticos de tuberculosis- Sensible- Resistente y lepra que esten en riesgo de abandono de tratamiento o concientizacion de la enfermedad, donde se incluyan poblacion de riesgo ( habitantes de calle o en calle, poblacion con TB/VIH, farmacorresistente y VIH, adultos mayores con comorbilidades de base, poblacion con consumo de Spa o afines, condiagnostico COVID-19 y demas enfermedades que afecten la adherencia a tratamiento Anti-TB. </t>
  </si>
  <si>
    <t xml:space="preserve">Acta de Reunion  ( formato establecido de la SSP y SS) </t>
  </si>
  <si>
    <t>Realizar el registro de la jornada  en el Spp de la siguiente manera( Visitas a pacientes de TB o TB/VIH o TB/FR en riesgo
de abandono al tratamiento).</t>
  </si>
  <si>
    <t xml:space="preserve">Realizar de forma individual y colectiva educacion a la poblacion en general  y/o familiares de usuario con diagnostico de tuberculosis frente a los riesgo de la enfermedad, signos y sintomas, adherencia a tratamiento, acompañamiento y vinculacion afectiva de la familia hacia esta poblacion. </t>
  </si>
  <si>
    <t>Elemetos de proteccion personal ( 160 bata, 1 careta y 160  patapoca por cada intervencion ejecutada), papeleria ( 500 hojas tamaño carta por mes) lapicero ( 20 por todo el contrato) , tabla para apoyar ( para todo el contrato)</t>
  </si>
  <si>
    <t xml:space="preserve">Acta de Reunion y Formato de Registro de actividades para el seguimiento de las politicas publicas   ( formatos establecidos de la SSP y SS) </t>
  </si>
  <si>
    <t>Realizar el registro de la jornada  en el Spp de la siguiente manera ( jornada integral de promocion y prevencion en salud orientada
a tb).</t>
  </si>
  <si>
    <t>Realizar de forma  individual y colectiva  y por zona priorizadas del municipio de pereira por ejemplo comuna centro, comunas Cuba, Villa santana, comuna del Café, Consota, Rio Otún, Ferrocarril, Consota, el Poblado, Villavicencio, San Nicolás y la zona rural, la busqueda activa y canalizacion de toda la poblacion que sea identificada en los signos y sintomas de tuberculosis.</t>
  </si>
  <si>
    <t xml:space="preserve">Elementos de proteccion personal por cada actividad ( 400 batas, 2 careta y 400 tapabocas), lapiceros ( 40 por todo el contrato)  2 tablas para apoyar para todo el contrato,  pepeleria ( 4000 hojas tamayo oficio). </t>
  </si>
  <si>
    <t xml:space="preserve">6 horas laborables diarios </t>
  </si>
  <si>
    <t xml:space="preserve"> toda la poblacion de comuniad de las zonas priorizadas que sean captas con los signosy sintomas  y/o sospecha de tuberculosis</t>
  </si>
  <si>
    <t xml:space="preserve">Formato de Registro de actividades para el seguimiento de las politicas publicas ( Estandarizado por la SSP y SS). </t>
  </si>
  <si>
    <t>Realizar el registro de la jornada  en el Spp de la siguiente manera( Captacion de sintomaticos respiratorios- grupal) , es importante registrar la zona intervenida y en las observaciones el total de poblacion captada.</t>
  </si>
  <si>
    <t>Producto ( folleto) que integre toda la informacion de la tuberculsois ( Que es, medio de transmision, signos y sintomas) educacion frente a la cuara de la enfermedad y tratamiento gratuito para toda la poblacion.</t>
  </si>
  <si>
    <t>N/A</t>
  </si>
  <si>
    <t>Todo el tiempo en las estrategias de busqueda y educacion en TB a todala poblacion en General</t>
  </si>
  <si>
    <t>toda la poblacion del municipio de Pereria que sea educada frente a los signos o sintomas de tuberculosis</t>
  </si>
  <si>
    <t>Actividades 
a realizar en la
 vigencia del contrato</t>
  </si>
  <si>
    <t>CONVIVENCIA 
Y ZONAS</t>
  </si>
  <si>
    <t>PAI</t>
  </si>
  <si>
    <t>SALUD SEXUAL
Y REPRODUCTIVA</t>
  </si>
  <si>
    <t>se evaluaran costos según diseño y los juegos virtuales se evaluara la disponibilidad de la plataforma y el servidor que facilitara la alcaldia, se hara la gestion para saber la capacidad en este o se llevará a cada I.E en un CD.</t>
  </si>
  <si>
    <t>Realizar 200 actividades de educación en habilidades para la vida, violencias evitables, derechos humanos, paz y reconciliación, para cuidadores de primera y segunda infancia, población víctima del conflicto, indígena, afrodescendiente, LGTB y líderes de la comunidad.</t>
  </si>
  <si>
    <t>Realizar  300 encuentros para implementación de la estrategia colores de la vida en  prevención del suicidio en medio escolar, institucional y/o comunitario.</t>
  </si>
  <si>
    <t>Bacteriologa debe ingresar datos a la plataforma, se le dará ingreso a esta, cuando no hay toma de muestras ouede hacer busqueda activa para avalar la jornada</t>
  </si>
  <si>
    <t>Realizar 80 jornadas integrales de educación y comunicación orientadas a disminuir el estigma y discriminación hacia las personas con coinfección TB.</t>
  </si>
  <si>
    <t>Realizar 320 jornadas integrales de educación en salud con énfasis en prevención y control de la tuberculosis (búsqueda activa) en zonas priorizadas, incluyendo el seguimiento de las canalizaciones para que sean efectivas.</t>
  </si>
  <si>
    <t>Realizar 1.232 jornadas de educacion en salud ambiental  para el mejoramiento del entorno comunitario de los barrios y/o veredas priorizados.</t>
  </si>
  <si>
    <t>Realizar 576 jornadas de promocion de la salud integral del escolar con enfasis en el area psicosocial en infantes y adolescentes, del ambito escolar y/o comunitario.</t>
  </si>
  <si>
    <t>ESCUELAS</t>
  </si>
  <si>
    <t>Realizar 192 actividades de educación en salud en prevención de violencia de género y nuevas masculinidades, en el marco de la estrategia prevención de violencia y promoción de la sana convivencia.</t>
  </si>
  <si>
    <t xml:space="preserve">Realizar 300 intervenciones breves y tamizaje a población priorizada en el marco de la estrategia prevención de violencia y promoción de la sana convivencia.  </t>
  </si>
  <si>
    <t>presencial o teleorientacion.</t>
  </si>
  <si>
    <t>Presencial o teleorientacion.</t>
  </si>
  <si>
    <t xml:space="preserve">Realizar 224 visitas con enfoque de intervención breve en los aspectos psicoeducativos,que incluyan tamizajes para deteccion temprana de transtornos mentales  en  población víctima de violencia intrafamiliar, intoxicaciones, intento de suicidio. </t>
  </si>
  <si>
    <t>En modalidad presencial o teleorientacion.</t>
  </si>
  <si>
    <t>Realizar 400 encuentros pedagógicos para la promoción de la salud mental en el ámbito comunitario, familiar y/o educativo.</t>
  </si>
  <si>
    <t>Realizar 700 acciones de enfoque de intervención breve en los aspectos psicoeducativos,que incluyan tamizajes para detección temprana de transtornos mentales, consumo de spa, violencia intrafamiliar, intoxicaciones e intento de suicidio.</t>
  </si>
  <si>
    <t>Realizar 400 visitas para intervenciones psicosociales familiares a víctimas  de conflicto (Incluye aplicación de instrumento de tamizaje, orientación y/o canalización).</t>
  </si>
  <si>
    <t>Realizar 70 actividades pedagógicas de habilidades para la vida a víctimas de conflicto armado.</t>
  </si>
  <si>
    <t>Realizar 101 intervenciones psicoeducativas para educación en derechos y deberes con población indígena.</t>
  </si>
  <si>
    <t>Realizar 120 intervenciones de prevención y promoción de la salud mental con poblaciones especiales (privados de la libertad, en proceso de reinserción, familias en acción, responsabilidad penal, población desmovilizada, población migrante, personas con discapacidad en centros de protección, voluntarios Defensa Civil Colombiana, Cruz Roja Colombiana y cuerpos de bomberos).</t>
  </si>
  <si>
    <t>Realizar 70 actividades de conformación y mantenimiento de un grupo de jóvenes y/o adultos gestores de salud mental en población, para fortalecer las habilidades para la vida.</t>
  </si>
  <si>
    <t>Realizar 150 visitas con enfoque de intervención breve en los aspectos psicoeducativos a familias, que incluyan tamizajes para detección temprana disfucionalidad familiar e individual.</t>
  </si>
  <si>
    <t>Realizar 200 actividades de educación en salud mental (crianza humanizada) a cuidadores primera infancia, segunda infancia y padres de adolescentes.</t>
  </si>
  <si>
    <t>Realizar 100 actividades pedagógicas en prevención de sobredosis con usuarios priorizados.</t>
  </si>
  <si>
    <t>Realizar 100 actividades pedágogicas sobre venopunción segura con usuarios priorizados.</t>
  </si>
  <si>
    <t>Realizar 100 actividades de información sobre hábitos básicos de higiene y alimentación en relación a la tipología y vía de consumo.</t>
  </si>
  <si>
    <t>Realizar 100 actividades de búsqueda activa de usuarios y gestion de casos comunitaria de sintomáticos hepáticos, respiratorios, planificación familiar, albergues, tratamientos con metadona.</t>
  </si>
  <si>
    <t>Realizar 100 actividades pedagógicas de promoción de la salud, autocuidado y restablecimiento de derechos, con población trabajadora sexual y sus familias.</t>
  </si>
  <si>
    <t>Realizar 100 actividades pedagógicas en reducción de daños en personas con abuso de sustancias (basuco y marihuana), habitante de calle, poblaciones especiales.</t>
  </si>
  <si>
    <t>Realizar 100 actividades de acompañamiento a jornadas masiva de salud mental, días conmemorativos, actividades de apoyo a programas.</t>
  </si>
  <si>
    <t>Realizar 100 actividades pedagógicas en prevencion del consumo de sutancias psicoactivas, en poblacion universitaria con énfasis en consumo de emergente.</t>
  </si>
  <si>
    <t>Realizar 100 actividades de recogida de material higienico al salir a perímetro.</t>
  </si>
  <si>
    <t>Realizar 50 actividades de educación de calle, derivación y acompañamiento a casos.</t>
  </si>
  <si>
    <t>Realizar 100 intervenciones breves y tamizajes (ASSIT, SRQ) en salud mental a poblacion PIDS.</t>
  </si>
  <si>
    <t>Realizar 800 acciones de distribución de Kits de inyección segura a usuario PIDS.</t>
  </si>
  <si>
    <t>Realizar 64  mantenimientos y conformación de minorias activas en la estrategia zonas de escucha en sectores priorizados</t>
  </si>
  <si>
    <t>Desarrollar una estrategia comunicacional para prevención de la depresión.</t>
  </si>
  <si>
    <t>Desarrollar una estrategia comunicacional para prevención de la violencia de género.</t>
  </si>
  <si>
    <t>SM - COMUNICACIONES</t>
  </si>
  <si>
    <t xml:space="preserve">Desarrollar una estrategia comunicacional para prevención del consumo de spa. </t>
  </si>
  <si>
    <t>Incluye diseño, elaboración e impresión de 5.000 ejemplares</t>
  </si>
  <si>
    <t>Realizar 4.752 jornadas integrales de apoyo en Salud pública, en las actividades de prevención para la contención del COVID-19 en el marco de la emergencia sanitaria.</t>
  </si>
  <si>
    <t>Desarrollar 80 jornadas integrales de modificación conductual, facilitando el desarrollo y cambio de creencias personales y familiares asociadas con la prevención y control de la tuberculosis en grupos de familiares de usuarios diagnosticados con tuberculosis sensible y farmacoresistente con confección, con riesgo o pérdida en el seguimiento del programa de control de TB.</t>
  </si>
  <si>
    <t>Incluye diseño, elaboración e impresión de 3.000 ejemplares</t>
  </si>
  <si>
    <t xml:space="preserve">Desarrollar una estrategia comunicacional encaminado hacia la tuberculosis y la lepra.
</t>
  </si>
  <si>
    <t>Suministrar pruebas de…. Y hepatitis C.</t>
  </si>
  <si>
    <t>Implementar una estrategia de información y comunicación, en medios masivos de comunicación radial en promoción de prácticas clave en el mejoramiento de la salud integral, para lo cual, se deben producir xxxx cuñas radiales las cuales deben ser promocionadas en mínimo xxx emisoras, así mismo, mínimo xxxx espacios informativos a la comunidad en general.</t>
  </si>
  <si>
    <t>Enfermeras y auxiliares de enfermería indigenas
Incluye programación de jornadas para promover la canalización de servicios de detección temprana en la unidad móvil de la ESE Salud buscando un mínimo de cobertura de 3.000 canalizaciones efectivas. (Garantizando minimo un 70% de efectividad en las canalizaciones).</t>
  </si>
  <si>
    <t>Las mismas enfermeras y auxiliares de enfermería indigenas
7,000 dosis de albendazol =3,500 niños 
2,000 de ivermectina para 1,000 niños
Se prirozarán zonas diferentes a las del año pasado</t>
  </si>
  <si>
    <t>Técnicos ambientales</t>
  </si>
  <si>
    <t xml:space="preserve">Los mismos técnicos ambientales
</t>
  </si>
  <si>
    <t>Trabajadoras sociales</t>
  </si>
  <si>
    <t xml:space="preserve">Las mismas trabajadoras sociales
</t>
  </si>
  <si>
    <t xml:space="preserve">Psicólogos 2 proyectos sociales 
Trabajadoras sociales 2 proyectos sociales
Técnicos ambientales 1 proyecto ambiental
</t>
  </si>
  <si>
    <t xml:space="preserve">Las mismas psicólogas
</t>
  </si>
  <si>
    <t xml:space="preserve">Las mismas psicólogas 
</t>
  </si>
  <si>
    <t xml:space="preserve">Técnicos en salud pública
</t>
  </si>
  <si>
    <t>Enfermera</t>
  </si>
  <si>
    <t>Psicólogas y trabajadoras sociales</t>
  </si>
  <si>
    <t>Auxilliares de enfermería (1 de ellas debe ser indígena).</t>
  </si>
  <si>
    <t>Higienistas
Odontograma, detección familiar comunitaria para identificar riesgos en salud bucal y canalizacion a unidades intermedias, priorizando dichas zonas.</t>
  </si>
  <si>
    <t>Psicólogos</t>
  </si>
  <si>
    <t>Psicóloga,enfermera, par y reeducador</t>
  </si>
  <si>
    <t>Incluye diseño, elaboración e impresión de 2.000 ejemplares</t>
  </si>
  <si>
    <t xml:space="preserve">Auxiliares de enfermería
</t>
  </si>
  <si>
    <t xml:space="preserve">Las mismas auxiliares de enfermería
</t>
  </si>
  <si>
    <t>Fisioterapeuta</t>
  </si>
  <si>
    <t>Auxiliares de enfermería
sensibilización, educación y captación</t>
  </si>
  <si>
    <t xml:space="preserve">Enfermera y auxiliares de enfermería
</t>
  </si>
  <si>
    <t>Bacterióloga, auxiliares de enfermería y enfermeras</t>
  </si>
  <si>
    <t>Psicólogo</t>
  </si>
  <si>
    <t>Comprar mas de 4ta generación 80% y 20% de 3ra generación y tambien de hepatitis C; 
hacer control de estas con el registro en la plataforma</t>
  </si>
  <si>
    <t>Administrador ambiental y técnicos ambientales</t>
  </si>
  <si>
    <t>Por definir de acuerdo a cotizaciones.</t>
  </si>
  <si>
    <t>NECESIDAD PIC 2021</t>
  </si>
  <si>
    <t>Técnico en salud pública</t>
  </si>
  <si>
    <r>
      <t>Realizar 560 actividades que promuvan la conformación de redes sociales para el diseño e implementación de un proyecto comunitario,</t>
    </r>
    <r>
      <rPr>
        <sz val="8"/>
        <color rgb="FFFF0000"/>
        <rFont val="Calibri"/>
        <family val="2"/>
        <scheme val="minor"/>
      </rPr>
      <t xml:space="preserve"> </t>
    </r>
    <r>
      <rPr>
        <sz val="8"/>
        <color theme="1"/>
        <rFont val="Calibri"/>
        <family val="2"/>
        <scheme val="minor"/>
      </rPr>
      <t xml:space="preserve">incluye la gestión, articulación y actividad de muestra de los proyectos desarrollados a través de la articulación intersectorial e institucional. </t>
    </r>
  </si>
  <si>
    <r>
      <t xml:space="preserve">Realizar 100 actividades pedagógicas en habilidades familiares, habilidades </t>
    </r>
    <r>
      <rPr>
        <sz val="8"/>
        <rFont val="Calibri"/>
        <family val="2"/>
        <scheme val="minor"/>
      </rPr>
      <t>prosociales</t>
    </r>
    <r>
      <rPr>
        <sz val="8"/>
        <color rgb="FF000000"/>
        <rFont val="Calibri"/>
        <family val="2"/>
        <scheme val="minor"/>
      </rPr>
      <t>, nuevas masculinidades y pautas de crianza.</t>
    </r>
  </si>
  <si>
    <t>Comentarios y perfil 
sugerido para el desarrollo de la actividad</t>
  </si>
  <si>
    <t>Realizar 64 jornadas masivas en temas de interés en salud pública y aseguramiento.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</si>
</sst>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b/>
      <sz val="24"/>
      <color theme="1"/>
      <name val="Calibri"/>
      <family val="2"/>
      <scheme val="minor"/>
    </font>
    <font>
      <b/>
      <sz val="8"/>
      <color theme="1"/>
      <name val="Calibri"/>
      <family val="2"/>
      <scheme val="minor"/>
    </font>
    <font>
      <b/>
      <sz val="8"/>
      <name val="Calibri"/>
      <family val="2"/>
      <scheme val="minor"/>
    </font>
    <font>
      <sz val="8"/>
      <color theme="1"/>
      <name val="Calibri"/>
      <family val="2"/>
      <scheme val="minor"/>
    </font>
    <font>
      <sz val="8"/>
      <color rgb="FF000000"/>
      <name val="Calibri"/>
      <family val="2"/>
      <scheme val="minor"/>
    </font>
    <font>
      <sz val="8"/>
      <color rgb="FFFF0000"/>
      <name val="Calibri"/>
      <family val="2"/>
      <scheme val="minor"/>
    </font>
    <font>
      <sz val="8"/>
      <name val="Calibri"/>
      <family val="2"/>
      <scheme val="minor"/>
    </font>
    <font>
      <sz val="11"/>
      <color theme="1"/>
      <name val="Calibri"/>
      <family val="2"/>
      <scheme val="minor"/>
    </font>
  </fonts>
  <fills count="13">
    <fill>
      <patternFill patternType="none"/>
    </fill>
    <fill>
      <patternFill patternType="gray125"/>
    </fill>
    <fill>
      <patternFill patternType="solid">
        <fgColor theme="0" tint="-0.499984740745262"/>
        <bgColor indexed="64"/>
      </patternFill>
    </fill>
    <fill>
      <patternFill patternType="solid">
        <fgColor theme="0" tint="-0.34998626667073579"/>
        <bgColor indexed="64"/>
      </patternFill>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FFFF99"/>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2" tint="-0.249977111117893"/>
        <bgColor indexed="64"/>
      </patternFill>
    </fill>
    <fill>
      <patternFill patternType="solid">
        <fgColor theme="4" tint="0.59999389629810485"/>
        <bgColor indexed="64"/>
      </patternFill>
    </fill>
    <fill>
      <patternFill patternType="solid">
        <fgColor theme="8" tint="0.39997558519241921"/>
        <bgColor indexed="64"/>
      </patternFill>
    </fill>
  </fills>
  <borders count="29">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s>
  <cellStyleXfs count="2">
    <xf numFmtId="0" fontId="0" fillId="0" borderId="0"/>
    <xf numFmtId="9" fontId="8" fillId="0" borderId="0" applyFont="0" applyFill="0" applyBorder="0" applyAlignment="0" applyProtection="0"/>
  </cellStyleXfs>
  <cellXfs count="147">
    <xf numFmtId="0" fontId="0" fillId="0" borderId="0" xfId="0"/>
    <xf numFmtId="0" fontId="0" fillId="0" borderId="0" xfId="0" applyFill="1"/>
    <xf numFmtId="0" fontId="0" fillId="0" borderId="0" xfId="0" applyBorder="1"/>
    <xf numFmtId="0" fontId="0" fillId="0" borderId="0" xfId="0" applyAlignment="1"/>
    <xf numFmtId="0" fontId="0" fillId="0" borderId="0" xfId="0" applyAlignment="1">
      <alignment wrapText="1"/>
    </xf>
    <xf numFmtId="0" fontId="2" fillId="0" borderId="10" xfId="0" applyFont="1" applyFill="1" applyBorder="1" applyAlignment="1">
      <alignment horizontal="center" vertical="center" textRotation="90"/>
    </xf>
    <xf numFmtId="0" fontId="2" fillId="0" borderId="11" xfId="0" applyFont="1" applyFill="1" applyBorder="1" applyAlignment="1">
      <alignment horizontal="center" vertical="center" textRotation="90"/>
    </xf>
    <xf numFmtId="0" fontId="2" fillId="0" borderId="11" xfId="0" applyFont="1" applyFill="1" applyBorder="1" applyAlignment="1">
      <alignment horizontal="center" vertical="center"/>
    </xf>
    <xf numFmtId="3" fontId="3" fillId="0" borderId="5" xfId="0" applyNumberFormat="1" applyFont="1" applyFill="1" applyBorder="1" applyAlignment="1">
      <alignment horizontal="center" vertical="center" wrapText="1"/>
    </xf>
    <xf numFmtId="0" fontId="4" fillId="0" borderId="0" xfId="0" applyFont="1" applyAlignment="1"/>
    <xf numFmtId="0" fontId="4" fillId="0" borderId="0" xfId="0" applyFont="1" applyAlignment="1">
      <alignment wrapText="1"/>
    </xf>
    <xf numFmtId="0" fontId="4" fillId="0" borderId="0" xfId="0" applyFont="1"/>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5" xfId="0" applyFont="1" applyFill="1" applyBorder="1" applyAlignment="1">
      <alignment horizontal="center" vertical="center" wrapText="1"/>
    </xf>
    <xf numFmtId="0" fontId="4" fillId="0" borderId="0" xfId="0" applyFont="1" applyBorder="1" applyAlignment="1"/>
    <xf numFmtId="0" fontId="4" fillId="0" borderId="0" xfId="0" applyFont="1" applyBorder="1"/>
    <xf numFmtId="0" fontId="4" fillId="0" borderId="20" xfId="0" applyFont="1" applyBorder="1" applyAlignment="1">
      <alignment vertical="center" wrapText="1"/>
    </xf>
    <xf numFmtId="0" fontId="4" fillId="0" borderId="14" xfId="0" applyFont="1" applyBorder="1" applyAlignment="1"/>
    <xf numFmtId="0" fontId="4" fillId="0" borderId="6" xfId="0" applyFont="1" applyBorder="1" applyAlignment="1"/>
    <xf numFmtId="0" fontId="4" fillId="0" borderId="8" xfId="0" applyFont="1" applyBorder="1" applyAlignment="1">
      <alignment wrapText="1"/>
    </xf>
    <xf numFmtId="0" fontId="4" fillId="0" borderId="21" xfId="0" applyFont="1" applyBorder="1" applyAlignment="1">
      <alignment vertical="center" wrapText="1"/>
    </xf>
    <xf numFmtId="0" fontId="4" fillId="0" borderId="15" xfId="0" applyFont="1" applyBorder="1" applyAlignment="1"/>
    <xf numFmtId="0" fontId="4" fillId="0" borderId="2" xfId="0" applyFont="1" applyBorder="1" applyAlignment="1"/>
    <xf numFmtId="0" fontId="4" fillId="0" borderId="9" xfId="0" applyFont="1" applyBorder="1" applyAlignment="1">
      <alignment wrapText="1"/>
    </xf>
    <xf numFmtId="0" fontId="4" fillId="0" borderId="21" xfId="0" applyFont="1" applyBorder="1" applyAlignment="1">
      <alignment wrapText="1"/>
    </xf>
    <xf numFmtId="0" fontId="4" fillId="0" borderId="21" xfId="0" applyFont="1" applyFill="1" applyBorder="1" applyAlignment="1">
      <alignment vertical="center" wrapText="1"/>
    </xf>
    <xf numFmtId="0" fontId="4" fillId="0" borderId="15" xfId="0" applyFont="1" applyFill="1" applyBorder="1" applyAlignment="1"/>
    <xf numFmtId="0" fontId="4" fillId="0" borderId="2" xfId="0" applyFont="1" applyFill="1" applyBorder="1" applyAlignment="1"/>
    <xf numFmtId="0" fontId="4" fillId="0" borderId="9" xfId="0" applyFont="1" applyFill="1" applyBorder="1" applyAlignment="1">
      <alignment wrapText="1"/>
    </xf>
    <xf numFmtId="0" fontId="4" fillId="0" borderId="0" xfId="0" applyFont="1" applyFill="1" applyAlignment="1"/>
    <xf numFmtId="0" fontId="4" fillId="0" borderId="0" xfId="0" applyFont="1" applyFill="1"/>
    <xf numFmtId="0" fontId="4" fillId="0" borderId="21" xfId="0" applyFont="1" applyFill="1" applyBorder="1" applyAlignment="1">
      <alignment wrapText="1"/>
    </xf>
    <xf numFmtId="0" fontId="4" fillId="0" borderId="2" xfId="0" applyFont="1" applyBorder="1" applyAlignment="1">
      <alignment horizontal="center"/>
    </xf>
    <xf numFmtId="0" fontId="4" fillId="0" borderId="2" xfId="0" applyFont="1" applyBorder="1" applyAlignment="1">
      <alignment horizontal="center" vertical="center"/>
    </xf>
    <xf numFmtId="0" fontId="4" fillId="0" borderId="9" xfId="0" applyFont="1" applyBorder="1" applyAlignment="1">
      <alignment horizontal="center" wrapText="1"/>
    </xf>
    <xf numFmtId="0" fontId="4" fillId="4" borderId="2" xfId="0" applyFont="1" applyFill="1" applyBorder="1" applyAlignment="1">
      <alignment horizontal="center" vertical="center"/>
    </xf>
    <xf numFmtId="0" fontId="4" fillId="0" borderId="21" xfId="0" applyFont="1" applyFill="1" applyBorder="1"/>
    <xf numFmtId="0" fontId="4" fillId="0" borderId="14" xfId="0" applyFont="1" applyFill="1" applyBorder="1" applyAlignment="1"/>
    <xf numFmtId="0" fontId="4" fillId="0" borderId="6" xfId="0" applyFont="1" applyFill="1" applyBorder="1" applyAlignment="1"/>
    <xf numFmtId="0" fontId="4" fillId="0" borderId="6" xfId="0" applyFont="1" applyFill="1" applyBorder="1" applyAlignment="1">
      <alignment horizontal="center"/>
    </xf>
    <xf numFmtId="0" fontId="4" fillId="0" borderId="6" xfId="0" applyFont="1" applyFill="1" applyBorder="1" applyAlignment="1">
      <alignment horizontal="center" wrapText="1"/>
    </xf>
    <xf numFmtId="0" fontId="4" fillId="0" borderId="8" xfId="0" applyFont="1" applyFill="1" applyBorder="1" applyAlignment="1">
      <alignment horizontal="center"/>
    </xf>
    <xf numFmtId="0" fontId="4" fillId="0" borderId="14" xfId="0" applyFont="1" applyFill="1" applyBorder="1"/>
    <xf numFmtId="0" fontId="4" fillId="0" borderId="6" xfId="0" applyFont="1" applyFill="1" applyBorder="1"/>
    <xf numFmtId="0" fontId="4" fillId="0" borderId="6" xfId="0" applyFont="1" applyFill="1" applyBorder="1" applyAlignment="1">
      <alignment wrapText="1"/>
    </xf>
    <xf numFmtId="0" fontId="4" fillId="0" borderId="8" xfId="0" applyFont="1" applyFill="1" applyBorder="1" applyAlignment="1">
      <alignment horizontal="center" wrapText="1"/>
    </xf>
    <xf numFmtId="0" fontId="4" fillId="0" borderId="15" xfId="0" applyFont="1" applyFill="1" applyBorder="1"/>
    <xf numFmtId="0" fontId="4" fillId="0" borderId="2" xfId="0" applyFont="1" applyFill="1" applyBorder="1"/>
    <xf numFmtId="0" fontId="4" fillId="0" borderId="2" xfId="0" applyFont="1" applyFill="1" applyBorder="1" applyAlignment="1">
      <alignment wrapText="1"/>
    </xf>
    <xf numFmtId="0" fontId="4" fillId="0" borderId="17" xfId="0" applyFont="1" applyFill="1" applyBorder="1"/>
    <xf numFmtId="0" fontId="4" fillId="0" borderId="4" xfId="0" applyFont="1" applyFill="1" applyBorder="1" applyAlignment="1">
      <alignment horizontal="center"/>
    </xf>
    <xf numFmtId="0" fontId="4" fillId="0" borderId="4" xfId="0" applyFont="1" applyFill="1" applyBorder="1" applyAlignment="1">
      <alignment wrapText="1"/>
    </xf>
    <xf numFmtId="0" fontId="4" fillId="0" borderId="7" xfId="0" applyFont="1" applyFill="1" applyBorder="1" applyAlignment="1">
      <alignment horizontal="center"/>
    </xf>
    <xf numFmtId="0" fontId="4" fillId="0" borderId="22" xfId="0" applyFont="1" applyBorder="1" applyAlignment="1">
      <alignment wrapText="1"/>
    </xf>
    <xf numFmtId="0" fontId="2" fillId="0" borderId="19" xfId="0" applyFont="1" applyFill="1" applyBorder="1" applyAlignment="1">
      <alignment horizontal="center" vertical="center" wrapText="1"/>
    </xf>
    <xf numFmtId="0" fontId="0" fillId="0" borderId="0" xfId="0" applyAlignment="1">
      <alignment horizontal="center" vertical="center"/>
    </xf>
    <xf numFmtId="0" fontId="4" fillId="4" borderId="21" xfId="0" applyFont="1" applyFill="1" applyBorder="1" applyAlignment="1">
      <alignment vertical="center" wrapText="1"/>
    </xf>
    <xf numFmtId="0" fontId="4" fillId="0" borderId="21" xfId="0" applyFont="1" applyBorder="1" applyAlignment="1">
      <alignment horizontal="center" vertical="center" wrapText="1"/>
    </xf>
    <xf numFmtId="0" fontId="1" fillId="3" borderId="10" xfId="0" applyFont="1" applyFill="1" applyBorder="1" applyAlignment="1">
      <alignment horizontal="center"/>
    </xf>
    <xf numFmtId="0" fontId="1" fillId="3" borderId="11" xfId="0" applyFont="1" applyFill="1" applyBorder="1" applyAlignment="1">
      <alignment horizontal="center"/>
    </xf>
    <xf numFmtId="0" fontId="1" fillId="3" borderId="5" xfId="0" applyFont="1" applyFill="1" applyBorder="1" applyAlignment="1">
      <alignment horizontal="center"/>
    </xf>
    <xf numFmtId="0" fontId="4" fillId="5" borderId="12" xfId="0" applyFont="1" applyFill="1" applyBorder="1" applyAlignment="1">
      <alignment horizontal="center" vertical="center" wrapText="1"/>
    </xf>
    <xf numFmtId="1" fontId="4" fillId="5" borderId="16" xfId="0" applyNumberFormat="1" applyFont="1" applyFill="1" applyBorder="1" applyAlignment="1">
      <alignment horizontal="center" vertical="center" wrapText="1"/>
    </xf>
    <xf numFmtId="0" fontId="4" fillId="5" borderId="16" xfId="0" applyFont="1" applyFill="1" applyBorder="1" applyAlignment="1">
      <alignment horizontal="center" vertical="center" wrapText="1"/>
    </xf>
    <xf numFmtId="0" fontId="5" fillId="5" borderId="16" xfId="0" applyFont="1" applyFill="1" applyBorder="1" applyAlignment="1">
      <alignment horizontal="left" vertical="top" wrapText="1"/>
    </xf>
    <xf numFmtId="3" fontId="5" fillId="5" borderId="18"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1" fontId="4" fillId="5" borderId="2" xfId="0" applyNumberFormat="1" applyFont="1" applyFill="1" applyBorder="1" applyAlignment="1">
      <alignment horizontal="center" vertical="center" wrapText="1"/>
    </xf>
    <xf numFmtId="0" fontId="4" fillId="5" borderId="2" xfId="0" applyFont="1" applyFill="1" applyBorder="1" applyAlignment="1">
      <alignment horizontal="center" vertical="center" wrapText="1"/>
    </xf>
    <xf numFmtId="0" fontId="5" fillId="5" borderId="2" xfId="0" applyFont="1" applyFill="1" applyBorder="1" applyAlignment="1">
      <alignment horizontal="left" vertical="top" wrapText="1"/>
    </xf>
    <xf numFmtId="3" fontId="5" fillId="5" borderId="9" xfId="0" applyNumberFormat="1"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7" fillId="6" borderId="2" xfId="0" applyFont="1" applyFill="1" applyBorder="1" applyAlignment="1">
      <alignment horizontal="left" vertical="top" wrapText="1"/>
    </xf>
    <xf numFmtId="3" fontId="5" fillId="6" borderId="9" xfId="0" applyNumberFormat="1" applyFont="1" applyFill="1" applyBorder="1" applyAlignment="1">
      <alignment horizontal="center" vertical="center" wrapText="1"/>
    </xf>
    <xf numFmtId="0" fontId="4" fillId="7" borderId="1" xfId="0" applyFont="1" applyFill="1" applyBorder="1" applyAlignment="1">
      <alignment horizontal="center" vertical="center" wrapText="1"/>
    </xf>
    <xf numFmtId="1" fontId="4" fillId="7" borderId="2" xfId="0" applyNumberFormat="1" applyFont="1" applyFill="1" applyBorder="1" applyAlignment="1">
      <alignment horizontal="center" vertical="center" wrapText="1"/>
    </xf>
    <xf numFmtId="0" fontId="4" fillId="7" borderId="2" xfId="0" applyFont="1" applyFill="1" applyBorder="1" applyAlignment="1">
      <alignment horizontal="center" vertical="center" wrapText="1"/>
    </xf>
    <xf numFmtId="0" fontId="5" fillId="7" borderId="2" xfId="0" applyFont="1" applyFill="1" applyBorder="1" applyAlignment="1">
      <alignment horizontal="left" vertical="top" wrapText="1"/>
    </xf>
    <xf numFmtId="3" fontId="5" fillId="7" borderId="9" xfId="0" applyNumberFormat="1" applyFont="1" applyFill="1" applyBorder="1" applyAlignment="1">
      <alignment horizontal="center" vertical="center" wrapText="1"/>
    </xf>
    <xf numFmtId="1" fontId="4" fillId="6" borderId="2" xfId="0" applyNumberFormat="1" applyFont="1" applyFill="1" applyBorder="1" applyAlignment="1">
      <alignment horizontal="center" vertical="center" wrapText="1"/>
    </xf>
    <xf numFmtId="0" fontId="4" fillId="6" borderId="2" xfId="0" applyFont="1" applyFill="1" applyBorder="1" applyAlignment="1">
      <alignment vertical="center" wrapText="1"/>
    </xf>
    <xf numFmtId="0" fontId="4" fillId="8" borderId="1"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5" fillId="8" borderId="2" xfId="0" applyFont="1" applyFill="1" applyBorder="1" applyAlignment="1">
      <alignment horizontal="left" vertical="top" wrapText="1"/>
    </xf>
    <xf numFmtId="3" fontId="5" fillId="8" borderId="9" xfId="0" applyNumberFormat="1" applyFont="1" applyFill="1" applyBorder="1" applyAlignment="1">
      <alignment horizontal="center" vertical="center" wrapText="1"/>
    </xf>
    <xf numFmtId="0" fontId="5" fillId="6" borderId="2" xfId="0" applyFont="1" applyFill="1" applyBorder="1" applyAlignment="1">
      <alignment horizontal="left" vertical="top" wrapText="1"/>
    </xf>
    <xf numFmtId="0" fontId="4" fillId="6" borderId="9" xfId="0" applyFont="1" applyFill="1" applyBorder="1" applyAlignment="1">
      <alignment horizontal="center" vertical="center" wrapText="1"/>
    </xf>
    <xf numFmtId="0" fontId="4" fillId="6" borderId="3" xfId="0" applyFont="1" applyFill="1" applyBorder="1" applyAlignment="1">
      <alignment horizontal="center" vertical="center" wrapText="1"/>
    </xf>
    <xf numFmtId="1" fontId="4" fillId="6" borderId="4" xfId="0" applyNumberFormat="1" applyFont="1" applyFill="1" applyBorder="1" applyAlignment="1">
      <alignment horizontal="center" vertical="center" wrapText="1"/>
    </xf>
    <xf numFmtId="0" fontId="4" fillId="6" borderId="4" xfId="0" applyFont="1" applyFill="1" applyBorder="1" applyAlignment="1">
      <alignment horizontal="center" vertical="center" wrapText="1"/>
    </xf>
    <xf numFmtId="0" fontId="7" fillId="6" borderId="4" xfId="0" applyFont="1" applyFill="1" applyBorder="1" applyAlignment="1">
      <alignment horizontal="left" vertical="top" wrapText="1"/>
    </xf>
    <xf numFmtId="3" fontId="5" fillId="6" borderId="7" xfId="0" applyNumberFormat="1"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9" borderId="2" xfId="0" applyFont="1" applyFill="1" applyBorder="1" applyAlignment="1">
      <alignment horizontal="center" vertical="center" wrapText="1"/>
    </xf>
    <xf numFmtId="0" fontId="5" fillId="9" borderId="2" xfId="0" applyFont="1" applyFill="1" applyBorder="1" applyAlignment="1">
      <alignment horizontal="left" vertical="top" wrapText="1"/>
    </xf>
    <xf numFmtId="3" fontId="5" fillId="9" borderId="9" xfId="0" applyNumberFormat="1" applyFont="1" applyFill="1" applyBorder="1" applyAlignment="1">
      <alignment horizontal="center" vertical="center" wrapText="1"/>
    </xf>
    <xf numFmtId="0" fontId="4" fillId="10" borderId="1" xfId="0" applyFont="1" applyFill="1" applyBorder="1" applyAlignment="1">
      <alignment horizontal="center" vertical="center" wrapText="1"/>
    </xf>
    <xf numFmtId="0" fontId="4" fillId="10" borderId="2" xfId="0" applyFont="1" applyFill="1" applyBorder="1" applyAlignment="1">
      <alignment horizontal="center" vertical="center" wrapText="1"/>
    </xf>
    <xf numFmtId="0" fontId="5" fillId="10" borderId="2" xfId="0" applyFont="1" applyFill="1" applyBorder="1" applyAlignment="1">
      <alignment horizontal="left" vertical="top" wrapText="1"/>
    </xf>
    <xf numFmtId="3" fontId="5" fillId="10" borderId="9" xfId="0" applyNumberFormat="1" applyFont="1" applyFill="1" applyBorder="1" applyAlignment="1">
      <alignment horizontal="center" vertical="center" wrapText="1"/>
    </xf>
    <xf numFmtId="0" fontId="7" fillId="10" borderId="2" xfId="0" applyFont="1" applyFill="1" applyBorder="1" applyAlignment="1">
      <alignment horizontal="left" vertical="top" wrapText="1"/>
    </xf>
    <xf numFmtId="0" fontId="4" fillId="10" borderId="2" xfId="0" applyFont="1" applyFill="1" applyBorder="1" applyAlignment="1">
      <alignment horizontal="left" vertical="top" wrapText="1"/>
    </xf>
    <xf numFmtId="0" fontId="4" fillId="10" borderId="9" xfId="0" applyFont="1" applyFill="1" applyBorder="1" applyAlignment="1">
      <alignment horizontal="center" vertical="center" wrapText="1"/>
    </xf>
    <xf numFmtId="0" fontId="4" fillId="10" borderId="2" xfId="0" applyFont="1" applyFill="1" applyBorder="1" applyAlignment="1">
      <alignment vertical="center" wrapText="1"/>
    </xf>
    <xf numFmtId="0" fontId="5" fillId="10" borderId="2" xfId="0" applyFont="1" applyFill="1" applyBorder="1" applyAlignment="1">
      <alignment horizontal="left" vertical="center" wrapText="1"/>
    </xf>
    <xf numFmtId="0" fontId="4" fillId="11" borderId="1" xfId="0" applyFont="1" applyFill="1" applyBorder="1" applyAlignment="1">
      <alignment horizontal="center" vertical="center" wrapText="1"/>
    </xf>
    <xf numFmtId="1" fontId="4" fillId="11" borderId="2" xfId="0" applyNumberFormat="1" applyFont="1" applyFill="1" applyBorder="1" applyAlignment="1">
      <alignment horizontal="center" vertical="center" wrapText="1"/>
    </xf>
    <xf numFmtId="0" fontId="4" fillId="11" borderId="2" xfId="0" applyFont="1" applyFill="1" applyBorder="1" applyAlignment="1">
      <alignment horizontal="center" vertical="center" wrapText="1"/>
    </xf>
    <xf numFmtId="0" fontId="5" fillId="11" borderId="2" xfId="0" applyFont="1" applyFill="1" applyBorder="1" applyAlignment="1">
      <alignment horizontal="left" vertical="top" wrapText="1"/>
    </xf>
    <xf numFmtId="3" fontId="5" fillId="11" borderId="9" xfId="0" applyNumberFormat="1" applyFont="1" applyFill="1" applyBorder="1" applyAlignment="1">
      <alignment horizontal="center" vertical="center" wrapText="1"/>
    </xf>
    <xf numFmtId="0" fontId="4" fillId="12" borderId="1" xfId="0" applyFont="1" applyFill="1" applyBorder="1" applyAlignment="1">
      <alignment horizontal="center" vertical="center" wrapText="1"/>
    </xf>
    <xf numFmtId="0" fontId="4" fillId="12" borderId="2" xfId="0" applyFont="1" applyFill="1" applyBorder="1" applyAlignment="1">
      <alignment horizontal="center" vertical="center" wrapText="1"/>
    </xf>
    <xf numFmtId="0" fontId="7" fillId="12" borderId="2" xfId="0" applyFont="1" applyFill="1" applyBorder="1" applyAlignment="1">
      <alignment horizontal="left" vertical="top" wrapText="1"/>
    </xf>
    <xf numFmtId="3" fontId="5" fillId="12" borderId="9" xfId="0" applyNumberFormat="1" applyFont="1" applyFill="1" applyBorder="1" applyAlignment="1">
      <alignment horizontal="center" vertical="center" wrapText="1"/>
    </xf>
    <xf numFmtId="0" fontId="1" fillId="3" borderId="23" xfId="0" applyFont="1" applyFill="1" applyBorder="1" applyAlignment="1">
      <alignment horizontal="center"/>
    </xf>
    <xf numFmtId="3" fontId="3" fillId="0" borderId="19" xfId="0" applyNumberFormat="1" applyFont="1" applyFill="1" applyBorder="1" applyAlignment="1">
      <alignment horizontal="center" vertical="center" wrapText="1"/>
    </xf>
    <xf numFmtId="3" fontId="5" fillId="6" borderId="21" xfId="0" applyNumberFormat="1" applyFont="1" applyFill="1" applyBorder="1" applyAlignment="1">
      <alignment horizontal="center" vertical="center" wrapText="1"/>
    </xf>
    <xf numFmtId="0" fontId="4" fillId="10" borderId="21" xfId="0" applyFont="1" applyFill="1" applyBorder="1" applyAlignment="1">
      <alignment horizontal="center" vertical="center" wrapText="1"/>
    </xf>
    <xf numFmtId="0" fontId="4" fillId="6" borderId="21" xfId="0" applyFont="1" applyFill="1" applyBorder="1" applyAlignment="1">
      <alignment horizontal="center" vertical="center" wrapText="1"/>
    </xf>
    <xf numFmtId="3" fontId="5" fillId="6" borderId="27" xfId="0" applyNumberFormat="1" applyFont="1" applyFill="1" applyBorder="1" applyAlignment="1">
      <alignment horizontal="center" vertical="center" wrapText="1"/>
    </xf>
    <xf numFmtId="3" fontId="5" fillId="6" borderId="25" xfId="0" applyNumberFormat="1" applyFont="1" applyFill="1" applyBorder="1" applyAlignment="1">
      <alignment horizontal="center" vertical="center" wrapText="1"/>
    </xf>
    <xf numFmtId="3" fontId="5" fillId="6" borderId="26" xfId="0" applyNumberFormat="1" applyFont="1" applyFill="1" applyBorder="1" applyAlignment="1">
      <alignment horizontal="center" vertical="center" wrapText="1"/>
    </xf>
    <xf numFmtId="3" fontId="0" fillId="0" borderId="0" xfId="0" applyNumberFormat="1" applyAlignment="1">
      <alignment horizontal="center" vertical="center"/>
    </xf>
    <xf numFmtId="9" fontId="5" fillId="5" borderId="24" xfId="1" applyFont="1" applyFill="1" applyBorder="1" applyAlignment="1">
      <alignment horizontal="center" vertical="center" wrapText="1"/>
    </xf>
    <xf numFmtId="9" fontId="5" fillId="5" borderId="25" xfId="1" applyFont="1" applyFill="1" applyBorder="1" applyAlignment="1">
      <alignment horizontal="center" vertical="center" wrapText="1"/>
    </xf>
    <xf numFmtId="9" fontId="5" fillId="5" borderId="26" xfId="1" applyFont="1" applyFill="1" applyBorder="1" applyAlignment="1">
      <alignment horizontal="center" vertical="center" wrapText="1"/>
    </xf>
    <xf numFmtId="9" fontId="5" fillId="7" borderId="27" xfId="1" applyFont="1" applyFill="1" applyBorder="1" applyAlignment="1">
      <alignment horizontal="center" vertical="center" wrapText="1"/>
    </xf>
    <xf numFmtId="9" fontId="5" fillId="7" borderId="25" xfId="1" applyFont="1" applyFill="1" applyBorder="1" applyAlignment="1">
      <alignment horizontal="center" vertical="center" wrapText="1"/>
    </xf>
    <xf numFmtId="9" fontId="5" fillId="7" borderId="26" xfId="1" applyFont="1" applyFill="1" applyBorder="1" applyAlignment="1">
      <alignment horizontal="center" vertical="center" wrapText="1"/>
    </xf>
    <xf numFmtId="9" fontId="5" fillId="11" borderId="27" xfId="1" applyFont="1" applyFill="1" applyBorder="1" applyAlignment="1">
      <alignment horizontal="center" vertical="center" wrapText="1"/>
    </xf>
    <xf numFmtId="9" fontId="5" fillId="11" borderId="25" xfId="1" applyFont="1" applyFill="1" applyBorder="1" applyAlignment="1">
      <alignment horizontal="center" vertical="center" wrapText="1"/>
    </xf>
    <xf numFmtId="9" fontId="5" fillId="11" borderId="26" xfId="1" applyFont="1" applyFill="1" applyBorder="1" applyAlignment="1">
      <alignment horizontal="center" vertical="center" wrapText="1"/>
    </xf>
    <xf numFmtId="9" fontId="5" fillId="8" borderId="27" xfId="1" applyFont="1" applyFill="1" applyBorder="1" applyAlignment="1">
      <alignment horizontal="center" vertical="center" wrapText="1"/>
    </xf>
    <xf numFmtId="9" fontId="5" fillId="8" borderId="25" xfId="1" applyFont="1" applyFill="1" applyBorder="1" applyAlignment="1">
      <alignment horizontal="center" vertical="center" wrapText="1"/>
    </xf>
    <xf numFmtId="9" fontId="5" fillId="8" borderId="26" xfId="1" applyFont="1" applyFill="1" applyBorder="1" applyAlignment="1">
      <alignment horizontal="center" vertical="center" wrapText="1"/>
    </xf>
    <xf numFmtId="9" fontId="5" fillId="10" borderId="27" xfId="1" applyFont="1" applyFill="1" applyBorder="1" applyAlignment="1">
      <alignment horizontal="center" vertical="center" wrapText="1"/>
    </xf>
    <xf numFmtId="9" fontId="5" fillId="10" borderId="25" xfId="1" applyFont="1" applyFill="1" applyBorder="1" applyAlignment="1">
      <alignment horizontal="center" vertical="center" wrapText="1"/>
    </xf>
    <xf numFmtId="9" fontId="5" fillId="10" borderId="26" xfId="1" applyFont="1" applyFill="1" applyBorder="1" applyAlignment="1">
      <alignment horizontal="center" vertical="center" wrapText="1"/>
    </xf>
    <xf numFmtId="9" fontId="5" fillId="9" borderId="27" xfId="1" applyFont="1" applyFill="1" applyBorder="1" applyAlignment="1">
      <alignment horizontal="center" vertical="center" wrapText="1"/>
    </xf>
    <xf numFmtId="9" fontId="5" fillId="9" borderId="25" xfId="1" applyFont="1" applyFill="1" applyBorder="1" applyAlignment="1">
      <alignment horizontal="center" vertical="center" wrapText="1"/>
    </xf>
    <xf numFmtId="9" fontId="5" fillId="9" borderId="26" xfId="1" applyFont="1" applyFill="1" applyBorder="1" applyAlignment="1">
      <alignment horizontal="center" vertical="center" wrapText="1"/>
    </xf>
    <xf numFmtId="9" fontId="5" fillId="12" borderId="21" xfId="1" applyFont="1" applyFill="1" applyBorder="1" applyAlignment="1">
      <alignment horizontal="center" vertical="center" wrapText="1"/>
    </xf>
    <xf numFmtId="164" fontId="5" fillId="6" borderId="27" xfId="1" applyNumberFormat="1" applyFont="1" applyFill="1" applyBorder="1" applyAlignment="1">
      <alignment horizontal="center" vertical="center" wrapText="1"/>
    </xf>
    <xf numFmtId="164" fontId="5" fillId="6" borderId="28" xfId="1" applyNumberFormat="1" applyFont="1" applyFill="1" applyBorder="1" applyAlignment="1">
      <alignment horizontal="center" vertical="center" wrapText="1"/>
    </xf>
    <xf numFmtId="9" fontId="0" fillId="0" borderId="0" xfId="0" applyNumberFormat="1" applyAlignment="1">
      <alignment horizontal="center" vertical="center"/>
    </xf>
  </cellXfs>
  <cellStyles count="2">
    <cellStyle name="Normal" xfId="0" builtinId="0"/>
    <cellStyle name="Porcentaje" xfId="1" builtinId="5"/>
  </cellStyles>
  <dxfs count="0"/>
  <tableStyles count="0" defaultTableStyle="TableStyleMedium9" defaultPivotStyle="PivotStyleLight16"/>
  <colors>
    <mruColors>
      <color rgb="FF5FB8CD"/>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74"/>
  <sheetViews>
    <sheetView tabSelected="1" zoomScale="120" zoomScaleNormal="120" workbookViewId="0">
      <pane ySplit="2" topLeftCell="A3" activePane="bottomLeft" state="frozen"/>
      <selection pane="bottomLeft" activeCell="F79" sqref="F79"/>
    </sheetView>
  </sheetViews>
  <sheetFormatPr baseColWidth="10" defaultRowHeight="15" x14ac:dyDescent="0.25"/>
  <cols>
    <col min="1" max="1" width="18.85546875" customWidth="1"/>
    <col min="2" max="2" width="19.140625" customWidth="1"/>
    <col min="3" max="3" width="3.140625" bestFit="1" customWidth="1"/>
    <col min="4" max="4" width="91.42578125" customWidth="1"/>
    <col min="5" max="6" width="16.28515625" style="56" customWidth="1"/>
    <col min="7" max="7" width="85.42578125" bestFit="1" customWidth="1"/>
    <col min="8" max="8" width="48.5703125" hidden="1" customWidth="1"/>
    <col min="9" max="10" width="11.42578125" hidden="1" customWidth="1"/>
    <col min="11" max="11" width="11.42578125" style="3" hidden="1" customWidth="1"/>
    <col min="12" max="12" width="11.42578125" hidden="1" customWidth="1"/>
    <col min="13" max="13" width="11.42578125" style="4" hidden="1" customWidth="1"/>
    <col min="14" max="14" width="0" hidden="1" customWidth="1"/>
  </cols>
  <sheetData>
    <row r="1" spans="1:15" ht="32.25" customHeight="1" thickBot="1" x14ac:dyDescent="0.55000000000000004">
      <c r="A1" s="59" t="s">
        <v>183</v>
      </c>
      <c r="B1" s="60"/>
      <c r="C1" s="60"/>
      <c r="D1" s="60"/>
      <c r="E1" s="60"/>
      <c r="F1" s="116"/>
      <c r="G1" s="61"/>
      <c r="H1" s="9"/>
      <c r="I1" s="9"/>
      <c r="J1" s="9"/>
      <c r="K1" s="9"/>
      <c r="L1" s="9"/>
      <c r="M1" s="10"/>
      <c r="N1" s="9"/>
      <c r="O1" s="11"/>
    </row>
    <row r="2" spans="1:15" s="2" customFormat="1" ht="73.5" customHeight="1" thickBot="1" x14ac:dyDescent="0.3">
      <c r="A2" s="5" t="s">
        <v>26</v>
      </c>
      <c r="B2" s="6" t="s">
        <v>0</v>
      </c>
      <c r="C2" s="6" t="s">
        <v>1</v>
      </c>
      <c r="D2" s="7" t="s">
        <v>2</v>
      </c>
      <c r="E2" s="8" t="s">
        <v>104</v>
      </c>
      <c r="F2" s="117"/>
      <c r="G2" s="55" t="s">
        <v>187</v>
      </c>
      <c r="H2" s="12" t="s">
        <v>40</v>
      </c>
      <c r="I2" s="13" t="s">
        <v>27</v>
      </c>
      <c r="J2" s="13" t="s">
        <v>30</v>
      </c>
      <c r="K2" s="13" t="s">
        <v>29</v>
      </c>
      <c r="L2" s="13" t="s">
        <v>28</v>
      </c>
      <c r="M2" s="14" t="s">
        <v>31</v>
      </c>
      <c r="N2" s="15"/>
      <c r="O2" s="16"/>
    </row>
    <row r="3" spans="1:15" ht="45" x14ac:dyDescent="0.25">
      <c r="A3" s="62" t="s">
        <v>3</v>
      </c>
      <c r="B3" s="63" t="s">
        <v>4</v>
      </c>
      <c r="C3" s="64">
        <v>1</v>
      </c>
      <c r="D3" s="65" t="s">
        <v>35</v>
      </c>
      <c r="E3" s="66">
        <f>8*18*25*8</f>
        <v>28800</v>
      </c>
      <c r="F3" s="125">
        <f>((SUM(E3:E15))/E74)</f>
        <v>0.70309406947419806</v>
      </c>
      <c r="G3" s="17" t="s">
        <v>156</v>
      </c>
      <c r="H3" s="18"/>
      <c r="I3" s="19"/>
      <c r="J3" s="19"/>
      <c r="K3" s="19"/>
      <c r="L3" s="19"/>
      <c r="M3" s="20"/>
      <c r="N3" s="9"/>
      <c r="O3" s="11"/>
    </row>
    <row r="4" spans="1:15" ht="45" x14ac:dyDescent="0.25">
      <c r="A4" s="67" t="s">
        <v>3</v>
      </c>
      <c r="B4" s="68" t="s">
        <v>4</v>
      </c>
      <c r="C4" s="69">
        <v>2</v>
      </c>
      <c r="D4" s="70" t="s">
        <v>36</v>
      </c>
      <c r="E4" s="71">
        <v>9000</v>
      </c>
      <c r="F4" s="126"/>
      <c r="G4" s="21" t="s">
        <v>157</v>
      </c>
      <c r="H4" s="22"/>
      <c r="I4" s="23"/>
      <c r="J4" s="23"/>
      <c r="K4" s="23"/>
      <c r="L4" s="23"/>
      <c r="M4" s="24"/>
      <c r="N4" s="9"/>
      <c r="O4" s="11"/>
    </row>
    <row r="5" spans="1:15" ht="22.5" x14ac:dyDescent="0.25">
      <c r="A5" s="67" t="s">
        <v>71</v>
      </c>
      <c r="B5" s="68" t="s">
        <v>5</v>
      </c>
      <c r="C5" s="69">
        <v>3</v>
      </c>
      <c r="D5" s="70" t="s">
        <v>41</v>
      </c>
      <c r="E5" s="71">
        <v>115</v>
      </c>
      <c r="F5" s="126"/>
      <c r="G5" s="21" t="s">
        <v>158</v>
      </c>
      <c r="H5" s="22"/>
      <c r="I5" s="23"/>
      <c r="J5" s="23"/>
      <c r="K5" s="23"/>
      <c r="L5" s="23"/>
      <c r="M5" s="24"/>
      <c r="N5" s="9"/>
      <c r="O5" s="11"/>
    </row>
    <row r="6" spans="1:15" ht="22.5" x14ac:dyDescent="0.25">
      <c r="A6" s="67" t="s">
        <v>3</v>
      </c>
      <c r="B6" s="68" t="s">
        <v>4</v>
      </c>
      <c r="C6" s="69">
        <v>4</v>
      </c>
      <c r="D6" s="70" t="s">
        <v>6</v>
      </c>
      <c r="E6" s="71">
        <f>82*7*8</f>
        <v>4592</v>
      </c>
      <c r="F6" s="126"/>
      <c r="G6" s="21" t="s">
        <v>159</v>
      </c>
      <c r="H6" s="22"/>
      <c r="I6" s="23"/>
      <c r="J6" s="23"/>
      <c r="K6" s="23"/>
      <c r="L6" s="23"/>
      <c r="M6" s="24"/>
      <c r="N6" s="9"/>
      <c r="O6" s="11"/>
    </row>
    <row r="7" spans="1:15" ht="22.5" x14ac:dyDescent="0.25">
      <c r="A7" s="67" t="s">
        <v>3</v>
      </c>
      <c r="B7" s="68" t="s">
        <v>4</v>
      </c>
      <c r="C7" s="69">
        <v>5</v>
      </c>
      <c r="D7" s="70" t="s">
        <v>7</v>
      </c>
      <c r="E7" s="71">
        <f>20*7*8</f>
        <v>1120</v>
      </c>
      <c r="F7" s="126"/>
      <c r="G7" s="21" t="s">
        <v>159</v>
      </c>
      <c r="H7" s="22"/>
      <c r="I7" s="23"/>
      <c r="J7" s="23"/>
      <c r="K7" s="23"/>
      <c r="L7" s="23"/>
      <c r="M7" s="24"/>
      <c r="N7" s="9"/>
      <c r="O7" s="11"/>
    </row>
    <row r="8" spans="1:15" ht="22.5" x14ac:dyDescent="0.25">
      <c r="A8" s="67" t="s">
        <v>3</v>
      </c>
      <c r="B8" s="68" t="s">
        <v>4</v>
      </c>
      <c r="C8" s="69">
        <v>6</v>
      </c>
      <c r="D8" s="70" t="s">
        <v>8</v>
      </c>
      <c r="E8" s="71">
        <v>85</v>
      </c>
      <c r="F8" s="126"/>
      <c r="G8" s="25" t="s">
        <v>160</v>
      </c>
      <c r="H8" s="22"/>
      <c r="I8" s="23"/>
      <c r="J8" s="23"/>
      <c r="K8" s="23"/>
      <c r="L8" s="23"/>
      <c r="M8" s="24"/>
      <c r="N8" s="9"/>
      <c r="O8" s="11"/>
    </row>
    <row r="9" spans="1:15" ht="23.25" x14ac:dyDescent="0.25">
      <c r="A9" s="67" t="s">
        <v>3</v>
      </c>
      <c r="B9" s="68" t="s">
        <v>4</v>
      </c>
      <c r="C9" s="69">
        <v>7</v>
      </c>
      <c r="D9" s="70" t="s">
        <v>42</v>
      </c>
      <c r="E9" s="71">
        <f>7*5*2*8</f>
        <v>560</v>
      </c>
      <c r="F9" s="126"/>
      <c r="G9" s="25" t="s">
        <v>161</v>
      </c>
      <c r="H9" s="22"/>
      <c r="I9" s="23"/>
      <c r="J9" s="23"/>
      <c r="K9" s="23"/>
      <c r="L9" s="23"/>
      <c r="M9" s="24"/>
      <c r="N9" s="9"/>
      <c r="O9" s="11"/>
    </row>
    <row r="10" spans="1:15" ht="45.75" x14ac:dyDescent="0.25">
      <c r="A10" s="67" t="s">
        <v>3</v>
      </c>
      <c r="B10" s="68" t="s">
        <v>4</v>
      </c>
      <c r="C10" s="69">
        <v>8</v>
      </c>
      <c r="D10" s="70" t="s">
        <v>185</v>
      </c>
      <c r="E10" s="71">
        <f>(7*2+7*2+7)*2*8</f>
        <v>560</v>
      </c>
      <c r="F10" s="126"/>
      <c r="G10" s="25" t="s">
        <v>162</v>
      </c>
      <c r="H10" s="22"/>
      <c r="I10" s="23"/>
      <c r="J10" s="23"/>
      <c r="K10" s="23"/>
      <c r="L10" s="23"/>
      <c r="M10" s="24"/>
      <c r="N10" s="9"/>
      <c r="O10" s="11"/>
    </row>
    <row r="11" spans="1:15" ht="23.25" x14ac:dyDescent="0.25">
      <c r="A11" s="67" t="s">
        <v>3</v>
      </c>
      <c r="B11" s="68" t="s">
        <v>4</v>
      </c>
      <c r="C11" s="69">
        <v>9</v>
      </c>
      <c r="D11" s="70" t="s">
        <v>43</v>
      </c>
      <c r="E11" s="71">
        <f>7*17*8</f>
        <v>952</v>
      </c>
      <c r="F11" s="126"/>
      <c r="G11" s="25" t="s">
        <v>163</v>
      </c>
      <c r="H11" s="22"/>
      <c r="I11" s="23"/>
      <c r="J11" s="23"/>
      <c r="K11" s="23"/>
      <c r="L11" s="23"/>
      <c r="M11" s="24"/>
      <c r="N11" s="9"/>
      <c r="O11" s="11"/>
    </row>
    <row r="12" spans="1:15" ht="23.25" x14ac:dyDescent="0.25">
      <c r="A12" s="67" t="s">
        <v>3</v>
      </c>
      <c r="B12" s="68" t="s">
        <v>4</v>
      </c>
      <c r="C12" s="69">
        <v>10</v>
      </c>
      <c r="D12" s="70" t="s">
        <v>9</v>
      </c>
      <c r="E12" s="71">
        <f>7*60*8</f>
        <v>3360</v>
      </c>
      <c r="F12" s="126"/>
      <c r="G12" s="25" t="s">
        <v>164</v>
      </c>
      <c r="H12" s="22"/>
      <c r="I12" s="23"/>
      <c r="J12" s="23"/>
      <c r="K12" s="23"/>
      <c r="L12" s="23"/>
      <c r="M12" s="24"/>
      <c r="N12" s="9"/>
      <c r="O12" s="11"/>
    </row>
    <row r="13" spans="1:15" ht="23.25" x14ac:dyDescent="0.25">
      <c r="A13" s="67" t="s">
        <v>3</v>
      </c>
      <c r="B13" s="68" t="s">
        <v>4</v>
      </c>
      <c r="C13" s="69">
        <v>11</v>
      </c>
      <c r="D13" s="70" t="s">
        <v>37</v>
      </c>
      <c r="E13" s="71">
        <f>13*19*8</f>
        <v>1976</v>
      </c>
      <c r="F13" s="126"/>
      <c r="G13" s="25" t="s">
        <v>165</v>
      </c>
      <c r="H13" s="22"/>
      <c r="I13" s="23"/>
      <c r="J13" s="23"/>
      <c r="K13" s="23"/>
      <c r="L13" s="23"/>
      <c r="M13" s="24"/>
      <c r="N13" s="9"/>
      <c r="O13" s="11"/>
    </row>
    <row r="14" spans="1:15" s="1" customFormat="1" ht="22.5" x14ac:dyDescent="0.25">
      <c r="A14" s="67" t="s">
        <v>3</v>
      </c>
      <c r="B14" s="69" t="s">
        <v>11</v>
      </c>
      <c r="C14" s="69">
        <v>12</v>
      </c>
      <c r="D14" s="70" t="s">
        <v>44</v>
      </c>
      <c r="E14" s="71">
        <f>20*8</f>
        <v>160</v>
      </c>
      <c r="F14" s="126"/>
      <c r="G14" s="26" t="s">
        <v>166</v>
      </c>
      <c r="H14" s="27"/>
      <c r="I14" s="28"/>
      <c r="J14" s="28"/>
      <c r="K14" s="28"/>
      <c r="L14" s="28"/>
      <c r="M14" s="29"/>
      <c r="N14" s="30"/>
      <c r="O14" s="31"/>
    </row>
    <row r="15" spans="1:15" s="1" customFormat="1" ht="22.5" x14ac:dyDescent="0.25">
      <c r="A15" s="67" t="s">
        <v>3</v>
      </c>
      <c r="B15" s="69" t="s">
        <v>116</v>
      </c>
      <c r="C15" s="69">
        <v>13</v>
      </c>
      <c r="D15" s="70" t="s">
        <v>115</v>
      </c>
      <c r="E15" s="71">
        <f>18*8*4</f>
        <v>576</v>
      </c>
      <c r="F15" s="127"/>
      <c r="G15" s="26" t="s">
        <v>167</v>
      </c>
      <c r="H15" s="27"/>
      <c r="I15" s="28"/>
      <c r="J15" s="28"/>
      <c r="K15" s="28"/>
      <c r="L15" s="28"/>
      <c r="M15" s="29"/>
      <c r="N15" s="30"/>
      <c r="O15" s="31"/>
    </row>
    <row r="16" spans="1:15" ht="23.25" x14ac:dyDescent="0.25">
      <c r="A16" s="72" t="s">
        <v>53</v>
      </c>
      <c r="B16" s="73" t="s">
        <v>54</v>
      </c>
      <c r="C16" s="73">
        <v>14</v>
      </c>
      <c r="D16" s="74" t="s">
        <v>46</v>
      </c>
      <c r="E16" s="75">
        <v>1</v>
      </c>
      <c r="F16" s="118"/>
      <c r="G16" s="25" t="s">
        <v>47</v>
      </c>
      <c r="H16" s="22"/>
      <c r="I16" s="23"/>
      <c r="J16" s="23"/>
      <c r="K16" s="23"/>
      <c r="L16" s="23"/>
      <c r="M16" s="24"/>
      <c r="N16" s="9"/>
      <c r="O16" s="11" t="s">
        <v>108</v>
      </c>
    </row>
    <row r="17" spans="1:15" s="1" customFormat="1" x14ac:dyDescent="0.25">
      <c r="A17" s="76" t="s">
        <v>50</v>
      </c>
      <c r="B17" s="77" t="s">
        <v>10</v>
      </c>
      <c r="C17" s="78">
        <v>15</v>
      </c>
      <c r="D17" s="79" t="s">
        <v>48</v>
      </c>
      <c r="E17" s="80">
        <f>5*20*8</f>
        <v>800</v>
      </c>
      <c r="F17" s="128">
        <f>((SUM(E17:E19))/E74)</f>
        <v>1.8005803075087454E-2</v>
      </c>
      <c r="G17" s="32" t="s">
        <v>168</v>
      </c>
      <c r="H17" s="27"/>
      <c r="I17" s="28"/>
      <c r="J17" s="28"/>
      <c r="K17" s="28"/>
      <c r="L17" s="28"/>
      <c r="M17" s="29"/>
      <c r="N17" s="30"/>
      <c r="O17" s="31"/>
    </row>
    <row r="18" spans="1:15" s="1" customFormat="1" ht="22.5" x14ac:dyDescent="0.25">
      <c r="A18" s="76" t="s">
        <v>50</v>
      </c>
      <c r="B18" s="77" t="s">
        <v>10</v>
      </c>
      <c r="C18" s="78">
        <v>16</v>
      </c>
      <c r="D18" s="79" t="s">
        <v>49</v>
      </c>
      <c r="E18" s="80">
        <f>1*22*8</f>
        <v>176</v>
      </c>
      <c r="F18" s="129"/>
      <c r="G18" s="32" t="s">
        <v>166</v>
      </c>
      <c r="H18" s="27"/>
      <c r="I18" s="28"/>
      <c r="J18" s="28"/>
      <c r="K18" s="28"/>
      <c r="L18" s="28"/>
      <c r="M18" s="29"/>
      <c r="N18" s="30"/>
      <c r="O18" s="31"/>
    </row>
    <row r="19" spans="1:15" s="1" customFormat="1" ht="34.5" x14ac:dyDescent="0.25">
      <c r="A19" s="76" t="s">
        <v>51</v>
      </c>
      <c r="B19" s="77" t="s">
        <v>12</v>
      </c>
      <c r="C19" s="78">
        <v>17</v>
      </c>
      <c r="D19" s="79" t="s">
        <v>52</v>
      </c>
      <c r="E19" s="80">
        <f>2*22*8</f>
        <v>352</v>
      </c>
      <c r="F19" s="130"/>
      <c r="G19" s="32" t="s">
        <v>169</v>
      </c>
      <c r="H19" s="27"/>
      <c r="I19" s="28"/>
      <c r="J19" s="28"/>
      <c r="K19" s="28"/>
      <c r="L19" s="28"/>
      <c r="M19" s="29"/>
      <c r="N19" s="30"/>
      <c r="O19" s="31"/>
    </row>
    <row r="20" spans="1:15" s="1" customFormat="1" ht="34.5" x14ac:dyDescent="0.25">
      <c r="A20" s="107" t="s">
        <v>13</v>
      </c>
      <c r="B20" s="108" t="s">
        <v>105</v>
      </c>
      <c r="C20" s="109">
        <v>18</v>
      </c>
      <c r="D20" s="110" t="s">
        <v>109</v>
      </c>
      <c r="E20" s="111">
        <v>200</v>
      </c>
      <c r="F20" s="131">
        <f>((SUM(E20:E51))/E74)</f>
        <v>7.9629579412642024E-2</v>
      </c>
      <c r="G20" s="58" t="s">
        <v>170</v>
      </c>
      <c r="H20" s="27"/>
      <c r="I20" s="33" t="s">
        <v>77</v>
      </c>
      <c r="J20" s="33" t="s">
        <v>78</v>
      </c>
      <c r="K20" s="34" t="s">
        <v>79</v>
      </c>
      <c r="L20" s="34" t="s">
        <v>80</v>
      </c>
      <c r="M20" s="35" t="s">
        <v>81</v>
      </c>
      <c r="N20" s="30"/>
      <c r="O20" s="31"/>
    </row>
    <row r="21" spans="1:15" s="1" customFormat="1" ht="34.5" x14ac:dyDescent="0.25">
      <c r="A21" s="107" t="s">
        <v>13</v>
      </c>
      <c r="B21" s="108" t="s">
        <v>105</v>
      </c>
      <c r="C21" s="109">
        <v>19</v>
      </c>
      <c r="D21" s="110" t="s">
        <v>117</v>
      </c>
      <c r="E21" s="111">
        <v>192</v>
      </c>
      <c r="F21" s="132"/>
      <c r="G21" s="58"/>
      <c r="H21" s="27"/>
      <c r="I21" s="33" t="s">
        <v>77</v>
      </c>
      <c r="J21" s="33" t="s">
        <v>78</v>
      </c>
      <c r="K21" s="34" t="s">
        <v>79</v>
      </c>
      <c r="L21" s="34" t="s">
        <v>80</v>
      </c>
      <c r="M21" s="35" t="s">
        <v>81</v>
      </c>
      <c r="N21" s="30"/>
      <c r="O21" s="31"/>
    </row>
    <row r="22" spans="1:15" s="1" customFormat="1" ht="34.5" x14ac:dyDescent="0.25">
      <c r="A22" s="107" t="s">
        <v>13</v>
      </c>
      <c r="B22" s="108" t="s">
        <v>105</v>
      </c>
      <c r="C22" s="109">
        <v>20</v>
      </c>
      <c r="D22" s="110" t="s">
        <v>63</v>
      </c>
      <c r="E22" s="111">
        <v>240</v>
      </c>
      <c r="F22" s="132"/>
      <c r="G22" s="58"/>
      <c r="H22" s="27"/>
      <c r="I22" s="33" t="s">
        <v>77</v>
      </c>
      <c r="J22" s="33" t="s">
        <v>78</v>
      </c>
      <c r="K22" s="34" t="s">
        <v>79</v>
      </c>
      <c r="L22" s="34" t="s">
        <v>80</v>
      </c>
      <c r="M22" s="35" t="s">
        <v>81</v>
      </c>
      <c r="N22" s="30"/>
      <c r="O22" s="31"/>
    </row>
    <row r="23" spans="1:15" s="1" customFormat="1" ht="34.5" x14ac:dyDescent="0.25">
      <c r="A23" s="107" t="s">
        <v>13</v>
      </c>
      <c r="B23" s="108" t="s">
        <v>14</v>
      </c>
      <c r="C23" s="109">
        <v>21</v>
      </c>
      <c r="D23" s="110" t="s">
        <v>118</v>
      </c>
      <c r="E23" s="111">
        <v>300</v>
      </c>
      <c r="F23" s="132"/>
      <c r="G23" s="58"/>
      <c r="H23" s="27"/>
      <c r="I23" s="33" t="s">
        <v>77</v>
      </c>
      <c r="J23" s="33" t="s">
        <v>78</v>
      </c>
      <c r="K23" s="34" t="s">
        <v>79</v>
      </c>
      <c r="L23" s="34" t="s">
        <v>82</v>
      </c>
      <c r="M23" s="35" t="s">
        <v>81</v>
      </c>
      <c r="N23" s="30"/>
      <c r="O23" s="31" t="s">
        <v>120</v>
      </c>
    </row>
    <row r="24" spans="1:15" s="1" customFormat="1" ht="34.5" x14ac:dyDescent="0.25">
      <c r="A24" s="107" t="s">
        <v>13</v>
      </c>
      <c r="B24" s="108" t="s">
        <v>14</v>
      </c>
      <c r="C24" s="109">
        <v>22</v>
      </c>
      <c r="D24" s="110" t="s">
        <v>110</v>
      </c>
      <c r="E24" s="111">
        <v>300</v>
      </c>
      <c r="F24" s="132"/>
      <c r="G24" s="58"/>
      <c r="H24" s="27"/>
      <c r="I24" s="33" t="s">
        <v>77</v>
      </c>
      <c r="J24" s="33" t="s">
        <v>78</v>
      </c>
      <c r="K24" s="34" t="s">
        <v>79</v>
      </c>
      <c r="L24" s="34" t="s">
        <v>80</v>
      </c>
      <c r="M24" s="35" t="s">
        <v>81</v>
      </c>
      <c r="N24" s="30"/>
      <c r="O24" s="31"/>
    </row>
    <row r="25" spans="1:15" s="1" customFormat="1" ht="34.5" x14ac:dyDescent="0.25">
      <c r="A25" s="107" t="s">
        <v>13</v>
      </c>
      <c r="B25" s="108" t="s">
        <v>14</v>
      </c>
      <c r="C25" s="109">
        <v>23</v>
      </c>
      <c r="D25" s="110" t="s">
        <v>121</v>
      </c>
      <c r="E25" s="111">
        <v>224</v>
      </c>
      <c r="F25" s="132"/>
      <c r="G25" s="58"/>
      <c r="H25" s="27"/>
      <c r="I25" s="33" t="s">
        <v>77</v>
      </c>
      <c r="J25" s="33" t="s">
        <v>78</v>
      </c>
      <c r="K25" s="34" t="s">
        <v>79</v>
      </c>
      <c r="L25" s="34" t="s">
        <v>82</v>
      </c>
      <c r="M25" s="35" t="s">
        <v>81</v>
      </c>
      <c r="N25" s="30"/>
      <c r="O25" s="31" t="s">
        <v>122</v>
      </c>
    </row>
    <row r="26" spans="1:15" s="1" customFormat="1" ht="34.5" x14ac:dyDescent="0.25">
      <c r="A26" s="107" t="s">
        <v>13</v>
      </c>
      <c r="B26" s="108" t="s">
        <v>64</v>
      </c>
      <c r="C26" s="109">
        <v>24</v>
      </c>
      <c r="D26" s="110" t="s">
        <v>144</v>
      </c>
      <c r="E26" s="111">
        <v>64</v>
      </c>
      <c r="F26" s="132"/>
      <c r="G26" s="58"/>
      <c r="H26" s="27"/>
      <c r="I26" s="33" t="s">
        <v>77</v>
      </c>
      <c r="J26" s="33" t="s">
        <v>78</v>
      </c>
      <c r="K26" s="34" t="s">
        <v>79</v>
      </c>
      <c r="L26" s="34" t="s">
        <v>80</v>
      </c>
      <c r="M26" s="35" t="s">
        <v>81</v>
      </c>
      <c r="N26" s="30"/>
      <c r="O26" s="31"/>
    </row>
    <row r="27" spans="1:15" s="1" customFormat="1" ht="34.5" x14ac:dyDescent="0.25">
      <c r="A27" s="107" t="s">
        <v>13</v>
      </c>
      <c r="B27" s="108" t="s">
        <v>64</v>
      </c>
      <c r="C27" s="109">
        <v>25</v>
      </c>
      <c r="D27" s="110" t="s">
        <v>123</v>
      </c>
      <c r="E27" s="111">
        <v>400</v>
      </c>
      <c r="F27" s="132"/>
      <c r="G27" s="58"/>
      <c r="H27" s="27"/>
      <c r="I27" s="33" t="s">
        <v>77</v>
      </c>
      <c r="J27" s="33" t="s">
        <v>78</v>
      </c>
      <c r="K27" s="34" t="s">
        <v>79</v>
      </c>
      <c r="L27" s="34" t="s">
        <v>80</v>
      </c>
      <c r="M27" s="35" t="s">
        <v>81</v>
      </c>
      <c r="N27" s="30"/>
      <c r="O27" s="31"/>
    </row>
    <row r="28" spans="1:15" s="1" customFormat="1" ht="34.5" x14ac:dyDescent="0.25">
      <c r="A28" s="107" t="s">
        <v>13</v>
      </c>
      <c r="B28" s="108" t="s">
        <v>64</v>
      </c>
      <c r="C28" s="109">
        <v>26</v>
      </c>
      <c r="D28" s="110" t="s">
        <v>124</v>
      </c>
      <c r="E28" s="111">
        <v>700</v>
      </c>
      <c r="F28" s="132"/>
      <c r="G28" s="58"/>
      <c r="H28" s="27"/>
      <c r="I28" s="33" t="s">
        <v>77</v>
      </c>
      <c r="J28" s="33" t="s">
        <v>78</v>
      </c>
      <c r="K28" s="34" t="s">
        <v>79</v>
      </c>
      <c r="L28" s="34" t="s">
        <v>82</v>
      </c>
      <c r="M28" s="35" t="s">
        <v>81</v>
      </c>
      <c r="N28" s="30"/>
      <c r="O28" s="31" t="s">
        <v>119</v>
      </c>
    </row>
    <row r="29" spans="1:15" s="1" customFormat="1" ht="34.5" x14ac:dyDescent="0.25">
      <c r="A29" s="107" t="s">
        <v>13</v>
      </c>
      <c r="B29" s="108" t="s">
        <v>15</v>
      </c>
      <c r="C29" s="109">
        <v>27</v>
      </c>
      <c r="D29" s="110" t="s">
        <v>125</v>
      </c>
      <c r="E29" s="111">
        <v>400</v>
      </c>
      <c r="F29" s="132"/>
      <c r="G29" s="58"/>
      <c r="H29" s="27"/>
      <c r="I29" s="33" t="s">
        <v>77</v>
      </c>
      <c r="J29" s="33" t="s">
        <v>78</v>
      </c>
      <c r="K29" s="34" t="s">
        <v>79</v>
      </c>
      <c r="L29" s="34" t="s">
        <v>82</v>
      </c>
      <c r="M29" s="35" t="s">
        <v>81</v>
      </c>
      <c r="N29" s="30"/>
      <c r="O29" s="31"/>
    </row>
    <row r="30" spans="1:15" s="1" customFormat="1" ht="34.5" x14ac:dyDescent="0.25">
      <c r="A30" s="107" t="s">
        <v>13</v>
      </c>
      <c r="B30" s="108" t="s">
        <v>15</v>
      </c>
      <c r="C30" s="109">
        <v>28</v>
      </c>
      <c r="D30" s="110" t="s">
        <v>126</v>
      </c>
      <c r="E30" s="111">
        <v>70</v>
      </c>
      <c r="F30" s="132"/>
      <c r="G30" s="58"/>
      <c r="H30" s="27"/>
      <c r="I30" s="33" t="s">
        <v>77</v>
      </c>
      <c r="J30" s="33" t="s">
        <v>78</v>
      </c>
      <c r="K30" s="34" t="s">
        <v>79</v>
      </c>
      <c r="L30" s="34" t="s">
        <v>80</v>
      </c>
      <c r="M30" s="35" t="s">
        <v>81</v>
      </c>
      <c r="N30" s="30"/>
      <c r="O30" s="31"/>
    </row>
    <row r="31" spans="1:15" s="1" customFormat="1" ht="34.5" x14ac:dyDescent="0.25">
      <c r="A31" s="107" t="s">
        <v>13</v>
      </c>
      <c r="B31" s="108" t="s">
        <v>15</v>
      </c>
      <c r="C31" s="109">
        <v>29</v>
      </c>
      <c r="D31" s="110" t="s">
        <v>127</v>
      </c>
      <c r="E31" s="111">
        <v>101</v>
      </c>
      <c r="F31" s="132"/>
      <c r="G31" s="58"/>
      <c r="H31" s="27"/>
      <c r="I31" s="33" t="s">
        <v>77</v>
      </c>
      <c r="J31" s="33" t="s">
        <v>78</v>
      </c>
      <c r="K31" s="34" t="s">
        <v>79</v>
      </c>
      <c r="L31" s="34" t="s">
        <v>80</v>
      </c>
      <c r="M31" s="35" t="s">
        <v>81</v>
      </c>
      <c r="N31" s="30"/>
      <c r="O31" s="31"/>
    </row>
    <row r="32" spans="1:15" s="1" customFormat="1" ht="34.5" x14ac:dyDescent="0.25">
      <c r="A32" s="107" t="s">
        <v>13</v>
      </c>
      <c r="B32" s="108" t="s">
        <v>15</v>
      </c>
      <c r="C32" s="109">
        <v>30</v>
      </c>
      <c r="D32" s="110" t="s">
        <v>16</v>
      </c>
      <c r="E32" s="111">
        <v>32</v>
      </c>
      <c r="F32" s="132"/>
      <c r="G32" s="58"/>
      <c r="H32" s="27"/>
      <c r="I32" s="33" t="s">
        <v>77</v>
      </c>
      <c r="J32" s="33" t="s">
        <v>78</v>
      </c>
      <c r="K32" s="34" t="s">
        <v>79</v>
      </c>
      <c r="L32" s="34" t="s">
        <v>80</v>
      </c>
      <c r="M32" s="35" t="s">
        <v>81</v>
      </c>
      <c r="N32" s="30"/>
      <c r="O32" s="31"/>
    </row>
    <row r="33" spans="1:15" s="1" customFormat="1" ht="34.5" x14ac:dyDescent="0.25">
      <c r="A33" s="107" t="s">
        <v>13</v>
      </c>
      <c r="B33" s="108" t="s">
        <v>15</v>
      </c>
      <c r="C33" s="109">
        <v>31</v>
      </c>
      <c r="D33" s="110" t="s">
        <v>65</v>
      </c>
      <c r="E33" s="111">
        <v>60</v>
      </c>
      <c r="F33" s="132"/>
      <c r="G33" s="58"/>
      <c r="H33" s="27"/>
      <c r="I33" s="33" t="s">
        <v>77</v>
      </c>
      <c r="J33" s="33" t="s">
        <v>78</v>
      </c>
      <c r="K33" s="34" t="s">
        <v>79</v>
      </c>
      <c r="L33" s="34" t="s">
        <v>80</v>
      </c>
      <c r="M33" s="35" t="s">
        <v>81</v>
      </c>
      <c r="N33" s="30"/>
      <c r="O33" s="31"/>
    </row>
    <row r="34" spans="1:15" s="1" customFormat="1" ht="34.5" x14ac:dyDescent="0.25">
      <c r="A34" s="107" t="s">
        <v>13</v>
      </c>
      <c r="B34" s="108" t="s">
        <v>66</v>
      </c>
      <c r="C34" s="109">
        <v>32</v>
      </c>
      <c r="D34" s="110" t="s">
        <v>67</v>
      </c>
      <c r="E34" s="111">
        <v>100</v>
      </c>
      <c r="F34" s="132"/>
      <c r="G34" s="58"/>
      <c r="H34" s="27"/>
      <c r="I34" s="33" t="s">
        <v>77</v>
      </c>
      <c r="J34" s="33" t="s">
        <v>78</v>
      </c>
      <c r="K34" s="34" t="s">
        <v>79</v>
      </c>
      <c r="L34" s="34" t="s">
        <v>80</v>
      </c>
      <c r="M34" s="35" t="s">
        <v>81</v>
      </c>
      <c r="N34" s="30"/>
      <c r="O34" s="31"/>
    </row>
    <row r="35" spans="1:15" s="1" customFormat="1" ht="34.5" x14ac:dyDescent="0.25">
      <c r="A35" s="107" t="s">
        <v>13</v>
      </c>
      <c r="B35" s="108" t="s">
        <v>66</v>
      </c>
      <c r="C35" s="109">
        <v>33</v>
      </c>
      <c r="D35" s="110" t="s">
        <v>128</v>
      </c>
      <c r="E35" s="111">
        <v>120</v>
      </c>
      <c r="F35" s="132"/>
      <c r="G35" s="58"/>
      <c r="H35" s="27"/>
      <c r="I35" s="33" t="s">
        <v>77</v>
      </c>
      <c r="J35" s="33" t="s">
        <v>78</v>
      </c>
      <c r="K35" s="34" t="s">
        <v>79</v>
      </c>
      <c r="L35" s="34" t="s">
        <v>80</v>
      </c>
      <c r="M35" s="35" t="s">
        <v>81</v>
      </c>
      <c r="N35" s="30"/>
      <c r="O35" s="31"/>
    </row>
    <row r="36" spans="1:15" s="1" customFormat="1" ht="34.5" x14ac:dyDescent="0.25">
      <c r="A36" s="107" t="s">
        <v>13</v>
      </c>
      <c r="B36" s="108" t="s">
        <v>66</v>
      </c>
      <c r="C36" s="109">
        <v>34</v>
      </c>
      <c r="D36" s="110" t="s">
        <v>129</v>
      </c>
      <c r="E36" s="111">
        <v>70</v>
      </c>
      <c r="F36" s="132"/>
      <c r="G36" s="58"/>
      <c r="H36" s="27"/>
      <c r="I36" s="33" t="s">
        <v>77</v>
      </c>
      <c r="J36" s="33" t="s">
        <v>78</v>
      </c>
      <c r="K36" s="34" t="s">
        <v>79</v>
      </c>
      <c r="L36" s="34" t="s">
        <v>80</v>
      </c>
      <c r="M36" s="35" t="s">
        <v>81</v>
      </c>
      <c r="N36" s="30"/>
      <c r="O36" s="31"/>
    </row>
    <row r="37" spans="1:15" s="1" customFormat="1" ht="34.5" x14ac:dyDescent="0.25">
      <c r="A37" s="107" t="s">
        <v>13</v>
      </c>
      <c r="B37" s="108" t="s">
        <v>66</v>
      </c>
      <c r="C37" s="109">
        <v>35</v>
      </c>
      <c r="D37" s="110" t="s">
        <v>130</v>
      </c>
      <c r="E37" s="111">
        <v>150</v>
      </c>
      <c r="F37" s="132"/>
      <c r="G37" s="58"/>
      <c r="H37" s="27"/>
      <c r="I37" s="33" t="s">
        <v>77</v>
      </c>
      <c r="J37" s="33" t="s">
        <v>78</v>
      </c>
      <c r="K37" s="34" t="s">
        <v>79</v>
      </c>
      <c r="L37" s="34" t="s">
        <v>82</v>
      </c>
      <c r="M37" s="35" t="s">
        <v>81</v>
      </c>
      <c r="N37" s="30"/>
      <c r="O37" s="31" t="s">
        <v>119</v>
      </c>
    </row>
    <row r="38" spans="1:15" s="1" customFormat="1" ht="34.5" x14ac:dyDescent="0.25">
      <c r="A38" s="107" t="s">
        <v>13</v>
      </c>
      <c r="B38" s="108" t="s">
        <v>66</v>
      </c>
      <c r="C38" s="109">
        <v>36</v>
      </c>
      <c r="D38" s="110" t="s">
        <v>186</v>
      </c>
      <c r="E38" s="111">
        <v>100</v>
      </c>
      <c r="F38" s="132"/>
      <c r="G38" s="58"/>
      <c r="H38" s="27"/>
      <c r="I38" s="33" t="s">
        <v>77</v>
      </c>
      <c r="J38" s="33" t="s">
        <v>78</v>
      </c>
      <c r="K38" s="34" t="s">
        <v>79</v>
      </c>
      <c r="L38" s="34" t="s">
        <v>80</v>
      </c>
      <c r="M38" s="35" t="s">
        <v>81</v>
      </c>
      <c r="N38" s="30"/>
      <c r="O38" s="31"/>
    </row>
    <row r="39" spans="1:15" s="1" customFormat="1" ht="34.5" x14ac:dyDescent="0.25">
      <c r="A39" s="107" t="s">
        <v>13</v>
      </c>
      <c r="B39" s="108" t="s">
        <v>66</v>
      </c>
      <c r="C39" s="109">
        <v>37</v>
      </c>
      <c r="D39" s="110" t="s">
        <v>131</v>
      </c>
      <c r="E39" s="111">
        <v>200</v>
      </c>
      <c r="F39" s="132"/>
      <c r="G39" s="58"/>
      <c r="H39" s="27"/>
      <c r="I39" s="33" t="s">
        <v>77</v>
      </c>
      <c r="J39" s="33" t="s">
        <v>78</v>
      </c>
      <c r="K39" s="34" t="s">
        <v>79</v>
      </c>
      <c r="L39" s="34" t="s">
        <v>80</v>
      </c>
      <c r="M39" s="35" t="s">
        <v>81</v>
      </c>
      <c r="N39" s="30"/>
      <c r="O39" s="31"/>
    </row>
    <row r="40" spans="1:15" s="1" customFormat="1" ht="34.5" x14ac:dyDescent="0.25">
      <c r="A40" s="107" t="s">
        <v>13</v>
      </c>
      <c r="B40" s="108" t="s">
        <v>68</v>
      </c>
      <c r="C40" s="109">
        <v>38</v>
      </c>
      <c r="D40" s="110" t="s">
        <v>132</v>
      </c>
      <c r="E40" s="111">
        <v>100</v>
      </c>
      <c r="F40" s="132"/>
      <c r="G40" s="57" t="s">
        <v>171</v>
      </c>
      <c r="H40" s="27"/>
      <c r="I40" s="33" t="s">
        <v>77</v>
      </c>
      <c r="J40" s="33" t="s">
        <v>78</v>
      </c>
      <c r="K40" s="34" t="s">
        <v>79</v>
      </c>
      <c r="L40" s="36" t="s">
        <v>80</v>
      </c>
      <c r="M40" s="35" t="s">
        <v>81</v>
      </c>
      <c r="N40" s="30"/>
      <c r="O40" s="31"/>
    </row>
    <row r="41" spans="1:15" s="1" customFormat="1" ht="34.5" x14ac:dyDescent="0.25">
      <c r="A41" s="107" t="s">
        <v>13</v>
      </c>
      <c r="B41" s="108" t="s">
        <v>68</v>
      </c>
      <c r="C41" s="109">
        <v>39</v>
      </c>
      <c r="D41" s="110" t="s">
        <v>133</v>
      </c>
      <c r="E41" s="111">
        <v>100</v>
      </c>
      <c r="F41" s="132"/>
      <c r="G41" s="57"/>
      <c r="H41" s="27"/>
      <c r="I41" s="33" t="s">
        <v>77</v>
      </c>
      <c r="J41" s="33" t="s">
        <v>78</v>
      </c>
      <c r="K41" s="34" t="s">
        <v>79</v>
      </c>
      <c r="L41" s="36" t="s">
        <v>80</v>
      </c>
      <c r="M41" s="35" t="s">
        <v>81</v>
      </c>
      <c r="N41" s="30"/>
      <c r="O41" s="31"/>
    </row>
    <row r="42" spans="1:15" s="1" customFormat="1" ht="34.5" x14ac:dyDescent="0.25">
      <c r="A42" s="107" t="s">
        <v>13</v>
      </c>
      <c r="B42" s="108" t="s">
        <v>68</v>
      </c>
      <c r="C42" s="109">
        <v>40</v>
      </c>
      <c r="D42" s="110" t="s">
        <v>134</v>
      </c>
      <c r="E42" s="111">
        <v>100</v>
      </c>
      <c r="F42" s="132"/>
      <c r="G42" s="57"/>
      <c r="H42" s="27"/>
      <c r="I42" s="33" t="s">
        <v>77</v>
      </c>
      <c r="J42" s="33" t="s">
        <v>78</v>
      </c>
      <c r="K42" s="34" t="s">
        <v>79</v>
      </c>
      <c r="L42" s="36" t="s">
        <v>80</v>
      </c>
      <c r="M42" s="35" t="s">
        <v>81</v>
      </c>
      <c r="N42" s="30"/>
      <c r="O42" s="31"/>
    </row>
    <row r="43" spans="1:15" s="1" customFormat="1" ht="34.5" x14ac:dyDescent="0.25">
      <c r="A43" s="107" t="s">
        <v>13</v>
      </c>
      <c r="B43" s="108" t="s">
        <v>68</v>
      </c>
      <c r="C43" s="109">
        <v>41</v>
      </c>
      <c r="D43" s="110" t="s">
        <v>135</v>
      </c>
      <c r="E43" s="111">
        <v>100</v>
      </c>
      <c r="F43" s="132"/>
      <c r="G43" s="57"/>
      <c r="H43" s="27"/>
      <c r="I43" s="33" t="s">
        <v>77</v>
      </c>
      <c r="J43" s="33" t="s">
        <v>78</v>
      </c>
      <c r="K43" s="34" t="s">
        <v>79</v>
      </c>
      <c r="L43" s="36" t="s">
        <v>80</v>
      </c>
      <c r="M43" s="35" t="s">
        <v>81</v>
      </c>
      <c r="N43" s="30"/>
      <c r="O43" s="31"/>
    </row>
    <row r="44" spans="1:15" s="1" customFormat="1" ht="34.5" x14ac:dyDescent="0.25">
      <c r="A44" s="107" t="s">
        <v>13</v>
      </c>
      <c r="B44" s="108" t="s">
        <v>68</v>
      </c>
      <c r="C44" s="109">
        <v>42</v>
      </c>
      <c r="D44" s="110" t="s">
        <v>136</v>
      </c>
      <c r="E44" s="111">
        <v>100</v>
      </c>
      <c r="F44" s="132"/>
      <c r="G44" s="57"/>
      <c r="H44" s="27"/>
      <c r="I44" s="33" t="s">
        <v>77</v>
      </c>
      <c r="J44" s="33" t="s">
        <v>78</v>
      </c>
      <c r="K44" s="34" t="s">
        <v>79</v>
      </c>
      <c r="L44" s="36" t="s">
        <v>80</v>
      </c>
      <c r="M44" s="35" t="s">
        <v>81</v>
      </c>
      <c r="N44" s="30"/>
      <c r="O44" s="31"/>
    </row>
    <row r="45" spans="1:15" s="1" customFormat="1" ht="34.5" x14ac:dyDescent="0.25">
      <c r="A45" s="107" t="s">
        <v>13</v>
      </c>
      <c r="B45" s="108" t="s">
        <v>68</v>
      </c>
      <c r="C45" s="109">
        <v>43</v>
      </c>
      <c r="D45" s="110" t="s">
        <v>137</v>
      </c>
      <c r="E45" s="111">
        <v>100</v>
      </c>
      <c r="F45" s="132"/>
      <c r="G45" s="57"/>
      <c r="H45" s="27"/>
      <c r="I45" s="33" t="s">
        <v>77</v>
      </c>
      <c r="J45" s="33" t="s">
        <v>78</v>
      </c>
      <c r="K45" s="34" t="s">
        <v>79</v>
      </c>
      <c r="L45" s="36" t="s">
        <v>80</v>
      </c>
      <c r="M45" s="35" t="s">
        <v>81</v>
      </c>
      <c r="N45" s="30"/>
      <c r="O45" s="31"/>
    </row>
    <row r="46" spans="1:15" s="1" customFormat="1" ht="34.5" x14ac:dyDescent="0.25">
      <c r="A46" s="107" t="s">
        <v>13</v>
      </c>
      <c r="B46" s="108" t="s">
        <v>68</v>
      </c>
      <c r="C46" s="109">
        <v>44</v>
      </c>
      <c r="D46" s="110" t="s">
        <v>138</v>
      </c>
      <c r="E46" s="111">
        <v>100</v>
      </c>
      <c r="F46" s="132"/>
      <c r="G46" s="57"/>
      <c r="H46" s="27"/>
      <c r="I46" s="33" t="s">
        <v>77</v>
      </c>
      <c r="J46" s="33" t="s">
        <v>78</v>
      </c>
      <c r="K46" s="34" t="s">
        <v>79</v>
      </c>
      <c r="L46" s="36" t="s">
        <v>80</v>
      </c>
      <c r="M46" s="35" t="s">
        <v>81</v>
      </c>
      <c r="N46" s="30"/>
      <c r="O46" s="31"/>
    </row>
    <row r="47" spans="1:15" s="1" customFormat="1" ht="34.5" x14ac:dyDescent="0.25">
      <c r="A47" s="107" t="s">
        <v>13</v>
      </c>
      <c r="B47" s="108" t="s">
        <v>68</v>
      </c>
      <c r="C47" s="109">
        <v>45</v>
      </c>
      <c r="D47" s="110" t="s">
        <v>139</v>
      </c>
      <c r="E47" s="111">
        <v>100</v>
      </c>
      <c r="F47" s="132"/>
      <c r="G47" s="57"/>
      <c r="H47" s="27"/>
      <c r="I47" s="33" t="s">
        <v>77</v>
      </c>
      <c r="J47" s="33" t="s">
        <v>78</v>
      </c>
      <c r="K47" s="34" t="s">
        <v>79</v>
      </c>
      <c r="L47" s="36" t="s">
        <v>80</v>
      </c>
      <c r="M47" s="35" t="s">
        <v>81</v>
      </c>
      <c r="N47" s="30"/>
      <c r="O47" s="31"/>
    </row>
    <row r="48" spans="1:15" s="1" customFormat="1" ht="34.5" x14ac:dyDescent="0.25">
      <c r="A48" s="107" t="s">
        <v>13</v>
      </c>
      <c r="B48" s="108" t="s">
        <v>68</v>
      </c>
      <c r="C48" s="109">
        <v>46</v>
      </c>
      <c r="D48" s="110" t="s">
        <v>140</v>
      </c>
      <c r="E48" s="111">
        <v>100</v>
      </c>
      <c r="F48" s="132"/>
      <c r="G48" s="57"/>
      <c r="H48" s="27"/>
      <c r="I48" s="33" t="s">
        <v>77</v>
      </c>
      <c r="J48" s="33" t="s">
        <v>78</v>
      </c>
      <c r="K48" s="34" t="s">
        <v>79</v>
      </c>
      <c r="L48" s="36" t="s">
        <v>83</v>
      </c>
      <c r="M48" s="35" t="s">
        <v>81</v>
      </c>
      <c r="N48" s="30"/>
      <c r="O48" s="31"/>
    </row>
    <row r="49" spans="1:15" s="1" customFormat="1" ht="34.5" x14ac:dyDescent="0.25">
      <c r="A49" s="107" t="s">
        <v>13</v>
      </c>
      <c r="B49" s="108" t="s">
        <v>68</v>
      </c>
      <c r="C49" s="109">
        <v>47</v>
      </c>
      <c r="D49" s="110" t="s">
        <v>141</v>
      </c>
      <c r="E49" s="111">
        <v>50</v>
      </c>
      <c r="F49" s="132"/>
      <c r="G49" s="57"/>
      <c r="H49" s="27"/>
      <c r="I49" s="33" t="s">
        <v>77</v>
      </c>
      <c r="J49" s="33" t="s">
        <v>78</v>
      </c>
      <c r="K49" s="34" t="s">
        <v>79</v>
      </c>
      <c r="L49" s="36" t="s">
        <v>83</v>
      </c>
      <c r="M49" s="35" t="s">
        <v>81</v>
      </c>
      <c r="N49" s="30"/>
      <c r="O49" s="31"/>
    </row>
    <row r="50" spans="1:15" s="1" customFormat="1" ht="34.5" x14ac:dyDescent="0.25">
      <c r="A50" s="107" t="s">
        <v>13</v>
      </c>
      <c r="B50" s="108" t="s">
        <v>68</v>
      </c>
      <c r="C50" s="109">
        <v>48</v>
      </c>
      <c r="D50" s="110" t="s">
        <v>143</v>
      </c>
      <c r="E50" s="111">
        <v>800</v>
      </c>
      <c r="F50" s="132"/>
      <c r="G50" s="57"/>
      <c r="H50" s="27"/>
      <c r="I50" s="33" t="s">
        <v>77</v>
      </c>
      <c r="J50" s="33" t="s">
        <v>78</v>
      </c>
      <c r="K50" s="34" t="s">
        <v>79</v>
      </c>
      <c r="L50" s="36" t="s">
        <v>83</v>
      </c>
      <c r="M50" s="35" t="s">
        <v>81</v>
      </c>
      <c r="N50" s="30"/>
      <c r="O50" s="31"/>
    </row>
    <row r="51" spans="1:15" s="1" customFormat="1" ht="34.5" x14ac:dyDescent="0.25">
      <c r="A51" s="107" t="s">
        <v>13</v>
      </c>
      <c r="B51" s="108" t="s">
        <v>68</v>
      </c>
      <c r="C51" s="109">
        <v>49</v>
      </c>
      <c r="D51" s="110" t="s">
        <v>142</v>
      </c>
      <c r="E51" s="111">
        <v>100</v>
      </c>
      <c r="F51" s="133"/>
      <c r="G51" s="57"/>
      <c r="H51" s="27"/>
      <c r="I51" s="33" t="s">
        <v>77</v>
      </c>
      <c r="J51" s="33" t="s">
        <v>78</v>
      </c>
      <c r="K51" s="34" t="s">
        <v>79</v>
      </c>
      <c r="L51" s="36" t="s">
        <v>82</v>
      </c>
      <c r="M51" s="35" t="s">
        <v>81</v>
      </c>
      <c r="N51" s="30"/>
      <c r="O51" s="31"/>
    </row>
    <row r="52" spans="1:15" s="1" customFormat="1" ht="22.5" x14ac:dyDescent="0.25">
      <c r="A52" s="72" t="s">
        <v>69</v>
      </c>
      <c r="B52" s="81" t="s">
        <v>147</v>
      </c>
      <c r="C52" s="73">
        <v>50</v>
      </c>
      <c r="D52" s="82" t="s">
        <v>145</v>
      </c>
      <c r="E52" s="75">
        <v>1</v>
      </c>
      <c r="F52" s="121"/>
      <c r="G52" s="32" t="s">
        <v>172</v>
      </c>
      <c r="H52" s="27"/>
      <c r="I52" s="28"/>
      <c r="J52" s="28"/>
      <c r="K52" s="28"/>
      <c r="L52" s="28"/>
      <c r="M52" s="29"/>
      <c r="N52" s="30"/>
      <c r="O52" s="31"/>
    </row>
    <row r="53" spans="1:15" s="1" customFormat="1" ht="22.5" x14ac:dyDescent="0.25">
      <c r="A53" s="72" t="s">
        <v>69</v>
      </c>
      <c r="B53" s="81" t="s">
        <v>147</v>
      </c>
      <c r="C53" s="73">
        <v>51</v>
      </c>
      <c r="D53" s="82" t="s">
        <v>148</v>
      </c>
      <c r="E53" s="75">
        <v>1</v>
      </c>
      <c r="F53" s="122"/>
      <c r="G53" s="32" t="s">
        <v>172</v>
      </c>
      <c r="H53" s="27"/>
      <c r="I53" s="28"/>
      <c r="J53" s="28"/>
      <c r="K53" s="28"/>
      <c r="L53" s="28"/>
      <c r="M53" s="29"/>
      <c r="N53" s="30"/>
      <c r="O53" s="31"/>
    </row>
    <row r="54" spans="1:15" s="1" customFormat="1" ht="22.5" x14ac:dyDescent="0.25">
      <c r="A54" s="72" t="s">
        <v>69</v>
      </c>
      <c r="B54" s="81" t="s">
        <v>147</v>
      </c>
      <c r="C54" s="73">
        <v>52</v>
      </c>
      <c r="D54" s="82" t="s">
        <v>146</v>
      </c>
      <c r="E54" s="75">
        <v>1</v>
      </c>
      <c r="F54" s="123"/>
      <c r="G54" s="32" t="s">
        <v>172</v>
      </c>
      <c r="H54" s="27"/>
      <c r="I54" s="28"/>
      <c r="J54" s="28"/>
      <c r="K54" s="28"/>
      <c r="L54" s="28"/>
      <c r="M54" s="29"/>
      <c r="N54" s="30"/>
      <c r="O54" s="31"/>
    </row>
    <row r="55" spans="1:15" ht="23.25" x14ac:dyDescent="0.25">
      <c r="A55" s="83" t="s">
        <v>17</v>
      </c>
      <c r="B55" s="84" t="s">
        <v>18</v>
      </c>
      <c r="C55" s="84">
        <v>53</v>
      </c>
      <c r="D55" s="85" t="s">
        <v>55</v>
      </c>
      <c r="E55" s="86">
        <v>2560</v>
      </c>
      <c r="F55" s="134">
        <f>((SUM(E55:E57))/E74)</f>
        <v>7.0287713208775124E-2</v>
      </c>
      <c r="G55" s="25" t="s">
        <v>173</v>
      </c>
      <c r="H55" s="22"/>
      <c r="I55" s="23"/>
      <c r="J55" s="23"/>
      <c r="K55" s="23"/>
      <c r="L55" s="23"/>
      <c r="M55" s="24"/>
      <c r="N55" s="9"/>
      <c r="O55" s="11"/>
    </row>
    <row r="56" spans="1:15" ht="23.25" x14ac:dyDescent="0.25">
      <c r="A56" s="83" t="s">
        <v>17</v>
      </c>
      <c r="B56" s="84" t="s">
        <v>18</v>
      </c>
      <c r="C56" s="84">
        <v>54</v>
      </c>
      <c r="D56" s="85" t="s">
        <v>56</v>
      </c>
      <c r="E56" s="86">
        <f>4*4*20*8</f>
        <v>2560</v>
      </c>
      <c r="F56" s="135"/>
      <c r="G56" s="25" t="s">
        <v>174</v>
      </c>
      <c r="H56" s="22"/>
      <c r="I56" s="23"/>
      <c r="J56" s="23"/>
      <c r="K56" s="23"/>
      <c r="L56" s="23"/>
      <c r="M56" s="24"/>
      <c r="N56" s="9"/>
      <c r="O56" s="11"/>
    </row>
    <row r="57" spans="1:15" ht="23.25" x14ac:dyDescent="0.25">
      <c r="A57" s="83" t="s">
        <v>17</v>
      </c>
      <c r="B57" s="84" t="s">
        <v>18</v>
      </c>
      <c r="C57" s="84">
        <v>55</v>
      </c>
      <c r="D57" s="85" t="s">
        <v>188</v>
      </c>
      <c r="E57" s="86">
        <v>64</v>
      </c>
      <c r="F57" s="136"/>
      <c r="G57" s="25" t="s">
        <v>174</v>
      </c>
      <c r="H57" s="22"/>
      <c r="I57" s="23"/>
      <c r="J57" s="23"/>
      <c r="K57" s="23"/>
      <c r="L57" s="23"/>
      <c r="M57" s="24"/>
      <c r="N57" s="9"/>
      <c r="O57" s="11"/>
    </row>
    <row r="58" spans="1:15" ht="22.5" x14ac:dyDescent="0.25">
      <c r="A58" s="72" t="s">
        <v>70</v>
      </c>
      <c r="B58" s="73" t="s">
        <v>18</v>
      </c>
      <c r="C58" s="73">
        <v>56</v>
      </c>
      <c r="D58" s="74" t="s">
        <v>19</v>
      </c>
      <c r="E58" s="75">
        <v>1</v>
      </c>
      <c r="F58" s="118"/>
      <c r="G58" s="37" t="s">
        <v>149</v>
      </c>
      <c r="H58" s="22"/>
      <c r="I58" s="23"/>
      <c r="J58" s="23"/>
      <c r="K58" s="23"/>
      <c r="L58" s="23"/>
      <c r="M58" s="24"/>
      <c r="N58" s="9"/>
      <c r="O58" s="11"/>
    </row>
    <row r="59" spans="1:15" ht="22.5" x14ac:dyDescent="0.25">
      <c r="A59" s="72" t="s">
        <v>70</v>
      </c>
      <c r="B59" s="73" t="s">
        <v>18</v>
      </c>
      <c r="C59" s="73">
        <v>57</v>
      </c>
      <c r="D59" s="74" t="s">
        <v>20</v>
      </c>
      <c r="E59" s="75">
        <v>1</v>
      </c>
      <c r="F59" s="118"/>
      <c r="G59" s="37" t="s">
        <v>149</v>
      </c>
      <c r="H59" s="22"/>
      <c r="I59" s="23"/>
      <c r="J59" s="23"/>
      <c r="K59" s="23"/>
      <c r="L59" s="23"/>
      <c r="M59" s="24"/>
      <c r="N59" s="9"/>
      <c r="O59" s="11"/>
    </row>
    <row r="60" spans="1:15" ht="22.5" x14ac:dyDescent="0.25">
      <c r="A60" s="94" t="s">
        <v>61</v>
      </c>
      <c r="B60" s="95" t="s">
        <v>62</v>
      </c>
      <c r="C60" s="95">
        <v>58</v>
      </c>
      <c r="D60" s="96" t="s">
        <v>57</v>
      </c>
      <c r="E60" s="97">
        <v>280</v>
      </c>
      <c r="F60" s="140">
        <f>((SUM(E60:E62)/E74))</f>
        <v>1.1958673427881877E-2</v>
      </c>
      <c r="G60" s="25" t="s">
        <v>175</v>
      </c>
      <c r="H60" s="22"/>
      <c r="I60" s="23"/>
      <c r="J60" s="23"/>
      <c r="K60" s="23"/>
      <c r="L60" s="23"/>
      <c r="M60" s="24"/>
      <c r="N60" s="9"/>
      <c r="O60" s="11"/>
    </row>
    <row r="61" spans="1:15" ht="22.5" x14ac:dyDescent="0.25">
      <c r="A61" s="94" t="s">
        <v>61</v>
      </c>
      <c r="B61" s="95" t="s">
        <v>62</v>
      </c>
      <c r="C61" s="95">
        <v>59</v>
      </c>
      <c r="D61" s="96" t="s">
        <v>58</v>
      </c>
      <c r="E61" s="97">
        <v>250</v>
      </c>
      <c r="F61" s="141"/>
      <c r="G61" s="21" t="s">
        <v>59</v>
      </c>
      <c r="H61" s="22"/>
      <c r="I61" s="23"/>
      <c r="J61" s="23"/>
      <c r="K61" s="23"/>
      <c r="L61" s="23"/>
      <c r="M61" s="24"/>
      <c r="N61" s="9"/>
      <c r="O61" s="11"/>
    </row>
    <row r="62" spans="1:15" ht="23.25" x14ac:dyDescent="0.25">
      <c r="A62" s="94" t="s">
        <v>61</v>
      </c>
      <c r="B62" s="95" t="s">
        <v>62</v>
      </c>
      <c r="C62" s="95">
        <v>60</v>
      </c>
      <c r="D62" s="96" t="s">
        <v>60</v>
      </c>
      <c r="E62" s="97">
        <f>2*22*8</f>
        <v>352</v>
      </c>
      <c r="F62" s="142"/>
      <c r="G62" s="25" t="s">
        <v>176</v>
      </c>
      <c r="H62" s="22"/>
      <c r="I62" s="23"/>
      <c r="J62" s="23"/>
      <c r="K62" s="23"/>
      <c r="L62" s="23"/>
      <c r="M62" s="24"/>
      <c r="N62" s="9"/>
      <c r="O62" s="11"/>
    </row>
    <row r="63" spans="1:15" ht="23.25" x14ac:dyDescent="0.25">
      <c r="A63" s="98" t="s">
        <v>21</v>
      </c>
      <c r="B63" s="99" t="s">
        <v>106</v>
      </c>
      <c r="C63" s="99">
        <v>61</v>
      </c>
      <c r="D63" s="100" t="s">
        <v>74</v>
      </c>
      <c r="E63" s="101">
        <v>2000</v>
      </c>
      <c r="F63" s="137">
        <f>((SUM(E63:E68))+E70)/E74</f>
        <v>9.8272636060417057E-2</v>
      </c>
      <c r="G63" s="25" t="s">
        <v>177</v>
      </c>
      <c r="H63" s="22"/>
      <c r="I63" s="23"/>
      <c r="J63" s="23"/>
      <c r="K63" s="23"/>
      <c r="L63" s="23"/>
      <c r="M63" s="24"/>
      <c r="N63" s="9"/>
      <c r="O63" s="11"/>
    </row>
    <row r="64" spans="1:15" x14ac:dyDescent="0.25">
      <c r="A64" s="98" t="s">
        <v>21</v>
      </c>
      <c r="B64" s="99" t="s">
        <v>106</v>
      </c>
      <c r="C64" s="99">
        <v>62</v>
      </c>
      <c r="D64" s="102" t="s">
        <v>22</v>
      </c>
      <c r="E64" s="101">
        <v>15</v>
      </c>
      <c r="F64" s="138"/>
      <c r="G64" s="25" t="s">
        <v>75</v>
      </c>
      <c r="H64" s="22"/>
      <c r="I64" s="23"/>
      <c r="J64" s="23"/>
      <c r="K64" s="23"/>
      <c r="L64" s="23"/>
      <c r="M64" s="24"/>
      <c r="N64" s="9"/>
      <c r="O64" s="11"/>
    </row>
    <row r="65" spans="1:15" ht="23.25" thickBot="1" x14ac:dyDescent="0.3">
      <c r="A65" s="98" t="s">
        <v>21</v>
      </c>
      <c r="B65" s="99" t="s">
        <v>25</v>
      </c>
      <c r="C65" s="99">
        <v>63</v>
      </c>
      <c r="D65" s="103" t="s">
        <v>150</v>
      </c>
      <c r="E65" s="104">
        <f>27*22*8</f>
        <v>4752</v>
      </c>
      <c r="F65" s="138"/>
      <c r="G65" s="25" t="s">
        <v>178</v>
      </c>
      <c r="H65" s="22"/>
      <c r="I65" s="23"/>
      <c r="J65" s="23"/>
      <c r="K65" s="23"/>
      <c r="L65" s="23"/>
      <c r="M65" s="24"/>
      <c r="N65" s="9"/>
      <c r="O65" s="11" t="s">
        <v>111</v>
      </c>
    </row>
    <row r="66" spans="1:15" s="1" customFormat="1" ht="57.75" thickBot="1" x14ac:dyDescent="0.3">
      <c r="A66" s="98" t="s">
        <v>21</v>
      </c>
      <c r="B66" s="99" t="s">
        <v>34</v>
      </c>
      <c r="C66" s="105">
        <v>64</v>
      </c>
      <c r="D66" s="100" t="s">
        <v>151</v>
      </c>
      <c r="E66" s="104">
        <v>80</v>
      </c>
      <c r="F66" s="138"/>
      <c r="G66" s="32" t="s">
        <v>179</v>
      </c>
      <c r="H66" s="38" t="s">
        <v>84</v>
      </c>
      <c r="I66" s="39" t="s">
        <v>32</v>
      </c>
      <c r="J66" s="39" t="s">
        <v>85</v>
      </c>
      <c r="K66" s="40" t="s">
        <v>86</v>
      </c>
      <c r="L66" s="40" t="s">
        <v>87</v>
      </c>
      <c r="M66" s="41" t="s">
        <v>88</v>
      </c>
      <c r="N66" s="42" t="s">
        <v>89</v>
      </c>
      <c r="O66" s="31"/>
    </row>
    <row r="67" spans="1:15" s="1" customFormat="1" ht="39.950000000000003" customHeight="1" x14ac:dyDescent="0.25">
      <c r="A67" s="98" t="s">
        <v>21</v>
      </c>
      <c r="B67" s="99" t="s">
        <v>34</v>
      </c>
      <c r="C67" s="105">
        <v>65</v>
      </c>
      <c r="D67" s="100" t="s">
        <v>112</v>
      </c>
      <c r="E67" s="104">
        <v>80</v>
      </c>
      <c r="F67" s="138"/>
      <c r="G67" s="32" t="s">
        <v>76</v>
      </c>
      <c r="H67" s="43" t="s">
        <v>90</v>
      </c>
      <c r="I67" s="44" t="s">
        <v>32</v>
      </c>
      <c r="J67" s="45" t="s">
        <v>91</v>
      </c>
      <c r="K67" s="41" t="s">
        <v>86</v>
      </c>
      <c r="L67" s="41" t="s">
        <v>87</v>
      </c>
      <c r="M67" s="41" t="s">
        <v>92</v>
      </c>
      <c r="N67" s="46" t="s">
        <v>93</v>
      </c>
      <c r="O67" s="31"/>
    </row>
    <row r="68" spans="1:15" s="1" customFormat="1" ht="39.75" customHeight="1" x14ac:dyDescent="0.25">
      <c r="A68" s="98" t="s">
        <v>21</v>
      </c>
      <c r="B68" s="99" t="s">
        <v>34</v>
      </c>
      <c r="C68" s="105">
        <v>66</v>
      </c>
      <c r="D68" s="106" t="s">
        <v>113</v>
      </c>
      <c r="E68" s="104">
        <f>2*20*8</f>
        <v>320</v>
      </c>
      <c r="F68" s="139"/>
      <c r="G68" s="32" t="s">
        <v>173</v>
      </c>
      <c r="H68" s="47" t="s">
        <v>94</v>
      </c>
      <c r="I68" s="48" t="s">
        <v>33</v>
      </c>
      <c r="J68" s="49" t="s">
        <v>95</v>
      </c>
      <c r="K68" s="49" t="s">
        <v>96</v>
      </c>
      <c r="L68" s="49" t="s">
        <v>97</v>
      </c>
      <c r="M68" s="49" t="s">
        <v>98</v>
      </c>
      <c r="N68" s="29" t="s">
        <v>99</v>
      </c>
      <c r="O68" s="31"/>
    </row>
    <row r="69" spans="1:15" s="1" customFormat="1" ht="39.75" customHeight="1" x14ac:dyDescent="0.25">
      <c r="A69" s="72" t="s">
        <v>73</v>
      </c>
      <c r="B69" s="73" t="s">
        <v>72</v>
      </c>
      <c r="C69" s="82">
        <v>67</v>
      </c>
      <c r="D69" s="87" t="s">
        <v>153</v>
      </c>
      <c r="E69" s="88">
        <v>1</v>
      </c>
      <c r="F69" s="120"/>
      <c r="G69" s="37" t="s">
        <v>152</v>
      </c>
      <c r="H69" s="47" t="s">
        <v>100</v>
      </c>
      <c r="I69" s="48" t="s">
        <v>101</v>
      </c>
      <c r="J69" s="49" t="s">
        <v>101</v>
      </c>
      <c r="K69" s="49" t="s">
        <v>102</v>
      </c>
      <c r="L69" s="49" t="s">
        <v>103</v>
      </c>
      <c r="M69" s="49" t="s">
        <v>101</v>
      </c>
      <c r="N69" s="29" t="s">
        <v>101</v>
      </c>
      <c r="O69" s="31"/>
    </row>
    <row r="70" spans="1:15" s="1" customFormat="1" ht="39.75" customHeight="1" thickBot="1" x14ac:dyDescent="0.3">
      <c r="A70" s="98" t="s">
        <v>21</v>
      </c>
      <c r="B70" s="99" t="s">
        <v>107</v>
      </c>
      <c r="C70" s="105">
        <v>68</v>
      </c>
      <c r="D70" s="100" t="s">
        <v>154</v>
      </c>
      <c r="E70" s="104">
        <v>1</v>
      </c>
      <c r="F70" s="119"/>
      <c r="G70" s="32" t="s">
        <v>180</v>
      </c>
      <c r="H70" s="50"/>
      <c r="I70" s="51"/>
      <c r="J70" s="51"/>
      <c r="K70" s="52"/>
      <c r="L70" s="52"/>
      <c r="M70" s="51"/>
      <c r="N70" s="53"/>
      <c r="O70" s="31"/>
    </row>
    <row r="71" spans="1:15" ht="22.5" x14ac:dyDescent="0.25">
      <c r="A71" s="112" t="s">
        <v>23</v>
      </c>
      <c r="B71" s="113" t="s">
        <v>24</v>
      </c>
      <c r="C71" s="113">
        <v>69</v>
      </c>
      <c r="D71" s="114" t="s">
        <v>114</v>
      </c>
      <c r="E71" s="115">
        <f>7*22*8</f>
        <v>1232</v>
      </c>
      <c r="F71" s="143">
        <f>E71/E74</f>
        <v>1.6704178756406431E-2</v>
      </c>
      <c r="G71" s="25" t="s">
        <v>181</v>
      </c>
      <c r="H71" s="22"/>
      <c r="I71" s="23"/>
      <c r="J71" s="23"/>
      <c r="K71" s="23"/>
      <c r="L71" s="23"/>
      <c r="M71" s="24"/>
      <c r="N71" s="9"/>
      <c r="O71" s="11"/>
    </row>
    <row r="72" spans="1:15" x14ac:dyDescent="0.25">
      <c r="A72" s="72" t="s">
        <v>38</v>
      </c>
      <c r="B72" s="81" t="s">
        <v>39</v>
      </c>
      <c r="C72" s="73">
        <v>70</v>
      </c>
      <c r="D72" s="74" t="s">
        <v>45</v>
      </c>
      <c r="E72" s="75">
        <f>18*8</f>
        <v>144</v>
      </c>
      <c r="F72" s="144">
        <f>(E16+E52+E53+E54+E58+E59+E69+E72)/E74</f>
        <v>2.0473465845920222E-3</v>
      </c>
      <c r="G72" s="25" t="s">
        <v>184</v>
      </c>
      <c r="H72" s="22"/>
      <c r="I72" s="23"/>
      <c r="J72" s="23"/>
      <c r="K72" s="23"/>
      <c r="L72" s="23"/>
      <c r="M72" s="24"/>
      <c r="N72" s="9"/>
      <c r="O72" s="11"/>
    </row>
    <row r="73" spans="1:15" ht="60" customHeight="1" thickBot="1" x14ac:dyDescent="0.3">
      <c r="A73" s="89" t="s">
        <v>38</v>
      </c>
      <c r="B73" s="90" t="s">
        <v>39</v>
      </c>
      <c r="C73" s="91">
        <v>71</v>
      </c>
      <c r="D73" s="92" t="s">
        <v>155</v>
      </c>
      <c r="E73" s="93"/>
      <c r="F73" s="145"/>
      <c r="G73" s="54" t="s">
        <v>182</v>
      </c>
      <c r="H73" s="22"/>
      <c r="I73" s="23"/>
      <c r="J73" s="23"/>
      <c r="K73" s="23"/>
      <c r="L73" s="23"/>
      <c r="M73" s="24"/>
      <c r="N73" s="9"/>
      <c r="O73" s="11"/>
    </row>
    <row r="74" spans="1:15" x14ac:dyDescent="0.25">
      <c r="E74" s="124">
        <f>SUM(E3:E73)</f>
        <v>73754</v>
      </c>
      <c r="F74" s="146">
        <f>SUM(F3:F73)</f>
        <v>1</v>
      </c>
    </row>
  </sheetData>
  <autoFilter ref="A2:M73" xr:uid="{00000000-0009-0000-0000-000000000000}"/>
  <mergeCells count="11">
    <mergeCell ref="F52:F54"/>
    <mergeCell ref="F55:F57"/>
    <mergeCell ref="F60:F62"/>
    <mergeCell ref="F63:F68"/>
    <mergeCell ref="F72:F73"/>
    <mergeCell ref="G40:G51"/>
    <mergeCell ref="G20:G39"/>
    <mergeCell ref="A1:G1"/>
    <mergeCell ref="F3:F15"/>
    <mergeCell ref="F17:F19"/>
    <mergeCell ref="F20:F5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PIC 2021</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Bernal</dc:creator>
  <cp:lastModifiedBy>USER</cp:lastModifiedBy>
  <dcterms:created xsi:type="dcterms:W3CDTF">2020-02-28T16:03:49Z</dcterms:created>
  <dcterms:modified xsi:type="dcterms:W3CDTF">2021-03-02T11:16:36Z</dcterms:modified>
</cp:coreProperties>
</file>