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codeName="ThisWorkbook" defaultThemeVersion="124226"/>
  <mc:AlternateContent xmlns:mc="http://schemas.openxmlformats.org/markup-compatibility/2006">
    <mc:Choice Requires="x15">
      <x15ac:absPath xmlns:x15ac="http://schemas.microsoft.com/office/spreadsheetml/2010/11/ac" url="E:\PIC\PIC 2021\"/>
    </mc:Choice>
  </mc:AlternateContent>
  <xr:revisionPtr revIDLastSave="0" documentId="13_ncr:1_{2FA37468-705D-4214-9C31-EE9ADD90EF3D}" xr6:coauthVersionLast="36" xr6:coauthVersionMax="46" xr10:uidLastSave="{00000000-0000-0000-0000-000000000000}"/>
  <bookViews>
    <workbookView xWindow="-120" yWindow="-120" windowWidth="29040" windowHeight="15840" firstSheet="4" activeTab="4" xr2:uid="{00000000-000D-0000-FFFF-FFFF00000000}"/>
  </bookViews>
  <sheets>
    <sheet name="OCT 21" sheetId="5" state="hidden" r:id="rId1"/>
    <sheet name="ajuste precio 2016" sheetId="13" state="hidden" r:id="rId2"/>
    <sheet name="dic 13" sheetId="12" state="hidden" r:id="rId3"/>
    <sheet name="valor conexas nuevas" sheetId="10" state="hidden" r:id="rId4"/>
    <sheet name="PPTO" sheetId="17" r:id="rId5"/>
  </sheets>
  <externalReferences>
    <externalReference r:id="rId6"/>
    <externalReference r:id="rId7"/>
    <externalReference r:id="rId8"/>
    <externalReference r:id="rId9"/>
    <externalReference r:id="rId10"/>
    <externalReference r:id="rId11"/>
  </externalReferences>
  <definedNames>
    <definedName name="L3loooooooooooooooooooooooooooooooo">#REF!</definedName>
    <definedName name="Materiales">#REF!</definedName>
  </definedNames>
  <calcPr calcId="191029"/>
</workbook>
</file>

<file path=xl/calcChain.xml><?xml version="1.0" encoding="utf-8"?>
<calcChain xmlns="http://schemas.openxmlformats.org/spreadsheetml/2006/main">
  <c r="G61" i="17" l="1"/>
  <c r="G57" i="17"/>
  <c r="G58" i="17"/>
  <c r="D40" i="17" l="1"/>
  <c r="H34" i="17" s="1"/>
  <c r="G69" i="17"/>
  <c r="G9" i="17"/>
  <c r="G10" i="17"/>
  <c r="H22" i="17" l="1"/>
  <c r="H11" i="17"/>
  <c r="H32" i="17"/>
  <c r="H14" i="17"/>
  <c r="H25" i="17"/>
  <c r="H23" i="17"/>
  <c r="H2" i="17"/>
  <c r="G64" i="17"/>
  <c r="G67" i="17" s="1"/>
  <c r="G59" i="17"/>
  <c r="G55" i="17"/>
  <c r="G50" i="17"/>
  <c r="G49" i="17"/>
  <c r="G39" i="17" l="1"/>
  <c r="G38" i="17"/>
  <c r="G37" i="17"/>
  <c r="G36" i="17"/>
  <c r="G44" i="17" l="1"/>
  <c r="G29" i="17"/>
  <c r="G35" i="17" l="1"/>
  <c r="G40" i="17" s="1"/>
  <c r="G34" i="17"/>
  <c r="G11" i="17"/>
  <c r="G12" i="17"/>
  <c r="G47" i="17"/>
  <c r="G51" i="17" s="1"/>
  <c r="G21" i="17" l="1"/>
  <c r="G17" i="17"/>
  <c r="G15" i="17"/>
  <c r="G33" i="17"/>
  <c r="G32" i="17"/>
  <c r="G24" i="17"/>
  <c r="G43" i="17" l="1"/>
  <c r="G42" i="17"/>
  <c r="G30" i="17"/>
  <c r="G31" i="17"/>
  <c r="G28" i="17"/>
  <c r="G27" i="17"/>
  <c r="G45" i="17" l="1"/>
  <c r="G16" i="17" l="1"/>
  <c r="G18" i="17"/>
  <c r="G19" i="17"/>
  <c r="G20" i="17"/>
  <c r="G22" i="17"/>
  <c r="G25" i="17"/>
  <c r="G26" i="17"/>
  <c r="G23" i="17"/>
  <c r="G3" i="17"/>
  <c r="G2" i="17"/>
  <c r="G4" i="17"/>
  <c r="G6" i="17"/>
  <c r="G5" i="17"/>
  <c r="G7" i="17"/>
  <c r="G8" i="17"/>
  <c r="G13" i="17"/>
  <c r="G14" i="17"/>
  <c r="G70" i="17" l="1"/>
  <c r="M23" i="10"/>
  <c r="D94" i="12"/>
  <c r="I92" i="12"/>
  <c r="J91" i="12"/>
  <c r="F91" i="12"/>
  <c r="J90" i="12"/>
  <c r="F90" i="12"/>
  <c r="J89" i="12"/>
  <c r="F89" i="12"/>
  <c r="J88" i="12"/>
  <c r="F88" i="12"/>
  <c r="J87" i="12"/>
  <c r="F87" i="12"/>
  <c r="J86" i="12"/>
  <c r="F86" i="12"/>
  <c r="J85" i="12"/>
  <c r="F85" i="12"/>
  <c r="J84" i="12"/>
  <c r="F84" i="12"/>
  <c r="J83" i="12"/>
  <c r="F83" i="12"/>
  <c r="J82" i="12"/>
  <c r="F82" i="12"/>
  <c r="J81" i="12"/>
  <c r="F81" i="12"/>
  <c r="J80" i="12"/>
  <c r="F80" i="12"/>
  <c r="J79" i="12"/>
  <c r="F79" i="12"/>
  <c r="J78" i="12"/>
  <c r="F78" i="12"/>
  <c r="J77" i="12"/>
  <c r="F77" i="12"/>
  <c r="J76" i="12"/>
  <c r="F76" i="12"/>
  <c r="G76" i="12" s="1"/>
  <c r="J75" i="12"/>
  <c r="F75" i="12"/>
  <c r="J74" i="12"/>
  <c r="F74" i="12"/>
  <c r="J73" i="12"/>
  <c r="F73" i="12"/>
  <c r="J72" i="12"/>
  <c r="F72" i="12"/>
  <c r="J71" i="12"/>
  <c r="F71" i="12"/>
  <c r="J70" i="12"/>
  <c r="F70" i="12"/>
  <c r="J69" i="12"/>
  <c r="F69" i="12"/>
  <c r="J68" i="12"/>
  <c r="F68" i="12"/>
  <c r="G68" i="12" s="1"/>
  <c r="K68" i="12" s="1"/>
  <c r="J67" i="12"/>
  <c r="F67" i="12"/>
  <c r="J66" i="12"/>
  <c r="F66" i="12"/>
  <c r="J65" i="12"/>
  <c r="F65" i="12"/>
  <c r="J64" i="12"/>
  <c r="F64" i="12"/>
  <c r="J63" i="12"/>
  <c r="F63" i="12"/>
  <c r="J62" i="12"/>
  <c r="F62" i="12"/>
  <c r="J61" i="12"/>
  <c r="F61" i="12"/>
  <c r="J60" i="12"/>
  <c r="F60" i="12"/>
  <c r="J59" i="12"/>
  <c r="F59" i="12"/>
  <c r="J58" i="12"/>
  <c r="F58" i="12"/>
  <c r="J57" i="12"/>
  <c r="F57" i="12"/>
  <c r="J56" i="12"/>
  <c r="F56" i="12"/>
  <c r="J55" i="12"/>
  <c r="F55" i="12"/>
  <c r="G55" i="12" s="1"/>
  <c r="J54" i="12"/>
  <c r="F54" i="12"/>
  <c r="J53" i="12"/>
  <c r="F53" i="12"/>
  <c r="J52" i="12"/>
  <c r="F52" i="12"/>
  <c r="J51" i="12"/>
  <c r="F51" i="12"/>
  <c r="J50" i="12"/>
  <c r="F50" i="12"/>
  <c r="J49" i="12"/>
  <c r="F49" i="12"/>
  <c r="J48" i="12"/>
  <c r="F48" i="12"/>
  <c r="J47" i="12"/>
  <c r="F47" i="12"/>
  <c r="J46" i="12"/>
  <c r="F46" i="12"/>
  <c r="J45" i="12"/>
  <c r="F45" i="12"/>
  <c r="J44" i="12"/>
  <c r="F44" i="12"/>
  <c r="J43" i="12"/>
  <c r="F43" i="12"/>
  <c r="J42" i="12"/>
  <c r="F42" i="12"/>
  <c r="J41" i="12"/>
  <c r="F41" i="12"/>
  <c r="J40" i="12"/>
  <c r="F40" i="12"/>
  <c r="J39" i="12"/>
  <c r="F39" i="12"/>
  <c r="J38" i="12"/>
  <c r="F38" i="12"/>
  <c r="J37" i="12"/>
  <c r="F37" i="12"/>
  <c r="J36" i="12"/>
  <c r="F36" i="12"/>
  <c r="J35" i="12"/>
  <c r="F35" i="12"/>
  <c r="J34" i="12"/>
  <c r="F34" i="12"/>
  <c r="J33" i="12"/>
  <c r="F33" i="12"/>
  <c r="J32" i="12"/>
  <c r="F32" i="12"/>
  <c r="J31" i="12"/>
  <c r="F31" i="12"/>
  <c r="J30" i="12"/>
  <c r="F30" i="12"/>
  <c r="J29" i="12"/>
  <c r="F29" i="12"/>
  <c r="J28" i="12"/>
  <c r="F28" i="12"/>
  <c r="J27" i="12"/>
  <c r="F27" i="12"/>
  <c r="J26" i="12"/>
  <c r="F26" i="12"/>
  <c r="J25" i="12"/>
  <c r="F25" i="12"/>
  <c r="J24" i="12"/>
  <c r="F24" i="12"/>
  <c r="J23" i="12"/>
  <c r="F23" i="12"/>
  <c r="J22" i="12"/>
  <c r="F22" i="12"/>
  <c r="J21" i="12"/>
  <c r="F21" i="12"/>
  <c r="J20" i="12"/>
  <c r="F20" i="12"/>
  <c r="J19" i="12"/>
  <c r="F19" i="12"/>
  <c r="J18" i="12"/>
  <c r="F18" i="12"/>
  <c r="J17" i="12"/>
  <c r="F17" i="12"/>
  <c r="J16" i="12"/>
  <c r="F16" i="12"/>
  <c r="J15" i="12"/>
  <c r="F15" i="12"/>
  <c r="J14" i="12"/>
  <c r="F14" i="12"/>
  <c r="J13" i="12"/>
  <c r="F13" i="12"/>
  <c r="J12" i="12"/>
  <c r="F12" i="12"/>
  <c r="J11" i="12"/>
  <c r="F11" i="12"/>
  <c r="J10" i="12"/>
  <c r="F10" i="12"/>
  <c r="J9" i="12"/>
  <c r="F9" i="12"/>
  <c r="J8" i="12"/>
  <c r="F8" i="12"/>
  <c r="J7" i="12"/>
  <c r="F7" i="12"/>
  <c r="J6" i="12"/>
  <c r="F6" i="12"/>
  <c r="J5" i="12"/>
  <c r="F5" i="12"/>
  <c r="J4" i="12"/>
  <c r="F4" i="12"/>
  <c r="J3" i="12"/>
  <c r="F3" i="12"/>
  <c r="J2" i="12"/>
  <c r="F2" i="12"/>
  <c r="C92" i="13"/>
  <c r="K76" i="12" l="1"/>
  <c r="L76" i="12" s="1"/>
  <c r="H76" i="12"/>
  <c r="K55" i="12"/>
  <c r="L55" i="12" s="1"/>
  <c r="H55" i="12"/>
  <c r="J92" i="12"/>
  <c r="G11" i="12"/>
  <c r="L68" i="12"/>
  <c r="H68" i="12"/>
  <c r="I89" i="13"/>
  <c r="E89" i="13"/>
  <c r="I88" i="13"/>
  <c r="E88" i="13"/>
  <c r="I87" i="13"/>
  <c r="E87" i="13"/>
  <c r="I86" i="13"/>
  <c r="E86" i="13"/>
  <c r="I85" i="13"/>
  <c r="E85" i="13"/>
  <c r="I84" i="13"/>
  <c r="E84" i="13"/>
  <c r="I83" i="13"/>
  <c r="E83" i="13"/>
  <c r="I82" i="13"/>
  <c r="E82" i="13"/>
  <c r="I81" i="13"/>
  <c r="E81" i="13"/>
  <c r="I80" i="13"/>
  <c r="E80" i="13"/>
  <c r="I79" i="13"/>
  <c r="E79" i="13"/>
  <c r="I78" i="13"/>
  <c r="E78" i="13"/>
  <c r="I77" i="13"/>
  <c r="E77" i="13"/>
  <c r="I76" i="13"/>
  <c r="E76" i="13"/>
  <c r="I75" i="13"/>
  <c r="E75" i="13"/>
  <c r="I74" i="13"/>
  <c r="E74" i="13"/>
  <c r="I73" i="13"/>
  <c r="E73" i="13"/>
  <c r="I72" i="13"/>
  <c r="E72" i="13"/>
  <c r="I71" i="13"/>
  <c r="E71" i="13"/>
  <c r="I70" i="13"/>
  <c r="E70" i="13"/>
  <c r="I69" i="13"/>
  <c r="E69" i="13"/>
  <c r="I68" i="13"/>
  <c r="E68" i="13"/>
  <c r="I67" i="13"/>
  <c r="E67" i="13"/>
  <c r="I66" i="13"/>
  <c r="E66" i="13"/>
  <c r="I65" i="13"/>
  <c r="E65" i="13"/>
  <c r="I64" i="13"/>
  <c r="E64" i="13"/>
  <c r="I63" i="13"/>
  <c r="E63" i="13"/>
  <c r="I62" i="13"/>
  <c r="E62" i="13"/>
  <c r="I61" i="13"/>
  <c r="E61" i="13"/>
  <c r="I60" i="13"/>
  <c r="E60" i="13"/>
  <c r="I59" i="13"/>
  <c r="E59" i="13"/>
  <c r="I58" i="13"/>
  <c r="E58" i="13"/>
  <c r="I57" i="13"/>
  <c r="E57" i="13"/>
  <c r="I56" i="13"/>
  <c r="E56" i="13"/>
  <c r="I55" i="13"/>
  <c r="E55" i="13"/>
  <c r="I54" i="13"/>
  <c r="E54" i="13"/>
  <c r="I53" i="13"/>
  <c r="E53" i="13"/>
  <c r="I52" i="13"/>
  <c r="E52" i="13"/>
  <c r="I51" i="13"/>
  <c r="E51" i="13"/>
  <c r="I50" i="13"/>
  <c r="E50" i="13"/>
  <c r="I49" i="13"/>
  <c r="E49" i="13"/>
  <c r="I48" i="13"/>
  <c r="E48" i="13"/>
  <c r="I47" i="13"/>
  <c r="E47" i="13"/>
  <c r="I46" i="13"/>
  <c r="E46" i="13"/>
  <c r="I45" i="13"/>
  <c r="E45" i="13"/>
  <c r="I44" i="13"/>
  <c r="E44" i="13"/>
  <c r="I43" i="13"/>
  <c r="E43" i="13"/>
  <c r="I42" i="13"/>
  <c r="E42" i="13"/>
  <c r="I41" i="13"/>
  <c r="E41" i="13"/>
  <c r="I40" i="13"/>
  <c r="E40" i="13"/>
  <c r="I39" i="13"/>
  <c r="E39" i="13"/>
  <c r="I38" i="13"/>
  <c r="E38" i="13"/>
  <c r="I37" i="13"/>
  <c r="E37" i="13"/>
  <c r="I36" i="13"/>
  <c r="E36" i="13"/>
  <c r="I35" i="13"/>
  <c r="E35" i="13"/>
  <c r="I34" i="13"/>
  <c r="E34" i="13"/>
  <c r="I33" i="13"/>
  <c r="E33" i="13"/>
  <c r="I32" i="13"/>
  <c r="E32" i="13"/>
  <c r="I31" i="13"/>
  <c r="E31" i="13"/>
  <c r="I30" i="13"/>
  <c r="E30" i="13"/>
  <c r="I29" i="13"/>
  <c r="E29" i="13"/>
  <c r="I28" i="13"/>
  <c r="E28" i="13"/>
  <c r="I27" i="13"/>
  <c r="E27" i="13"/>
  <c r="I26" i="13"/>
  <c r="E26" i="13"/>
  <c r="I25" i="13"/>
  <c r="E25" i="13"/>
  <c r="I24" i="13"/>
  <c r="E24" i="13"/>
  <c r="I23" i="13"/>
  <c r="E23" i="13"/>
  <c r="I22" i="13"/>
  <c r="E22" i="13"/>
  <c r="I21" i="13"/>
  <c r="E21" i="13"/>
  <c r="I20" i="13"/>
  <c r="E20" i="13"/>
  <c r="I19" i="13"/>
  <c r="E19" i="13"/>
  <c r="I18" i="13"/>
  <c r="E18" i="13"/>
  <c r="I17" i="13"/>
  <c r="E17" i="13"/>
  <c r="I16" i="13"/>
  <c r="E16" i="13"/>
  <c r="I15" i="13"/>
  <c r="E15" i="13"/>
  <c r="I14" i="13"/>
  <c r="E14" i="13"/>
  <c r="I13" i="13"/>
  <c r="E13" i="13"/>
  <c r="I12" i="13"/>
  <c r="E12" i="13"/>
  <c r="I11" i="13"/>
  <c r="E11" i="13"/>
  <c r="I10" i="13"/>
  <c r="E10" i="13"/>
  <c r="I9" i="13"/>
  <c r="E9" i="13"/>
  <c r="I8" i="13"/>
  <c r="E8" i="13"/>
  <c r="I7" i="13"/>
  <c r="E7" i="13"/>
  <c r="I6" i="13"/>
  <c r="E6" i="13"/>
  <c r="I5" i="13"/>
  <c r="E5" i="13"/>
  <c r="I4" i="13"/>
  <c r="E4" i="13"/>
  <c r="I3" i="13"/>
  <c r="E3" i="13"/>
  <c r="I2" i="13"/>
  <c r="E2" i="13"/>
  <c r="I90" i="13" l="1"/>
  <c r="H11" i="12"/>
  <c r="K11" i="12"/>
  <c r="L11" i="12" s="1"/>
  <c r="F22" i="13"/>
  <c r="I119" i="5"/>
  <c r="G119" i="5"/>
  <c r="O118" i="5"/>
  <c r="I118" i="5"/>
  <c r="G118" i="5"/>
  <c r="O117" i="5"/>
  <c r="I117" i="5"/>
  <c r="G117" i="5"/>
  <c r="I116" i="5"/>
  <c r="F116" i="5"/>
  <c r="G116" i="5" s="1"/>
  <c r="E116" i="5"/>
  <c r="I115" i="5"/>
  <c r="F115" i="5"/>
  <c r="G115" i="5" s="1"/>
  <c r="K114" i="5"/>
  <c r="I114" i="5"/>
  <c r="F114" i="5"/>
  <c r="O113" i="5"/>
  <c r="K113" i="5"/>
  <c r="I113" i="5"/>
  <c r="F113" i="5"/>
  <c r="K112" i="5"/>
  <c r="I112" i="5"/>
  <c r="F112" i="5"/>
  <c r="K111" i="5"/>
  <c r="I111" i="5"/>
  <c r="F111" i="5"/>
  <c r="K110" i="5"/>
  <c r="I110" i="5"/>
  <c r="F110" i="5"/>
  <c r="K109" i="5"/>
  <c r="H112" i="5" l="1"/>
  <c r="J112" i="5" s="1"/>
  <c r="H111" i="5"/>
  <c r="L111" i="5" s="1"/>
  <c r="H110" i="5"/>
  <c r="H119" i="5"/>
  <c r="J119" i="5" s="1"/>
  <c r="J22" i="13"/>
  <c r="K22" i="13" s="1"/>
  <c r="G22" i="13"/>
  <c r="H113" i="5"/>
  <c r="H115" i="5"/>
  <c r="H116" i="5"/>
  <c r="H114" i="5"/>
  <c r="H117" i="5"/>
  <c r="J117" i="5" s="1"/>
  <c r="H118" i="5"/>
  <c r="J118" i="5" s="1"/>
  <c r="E120" i="5"/>
  <c r="I109" i="5"/>
  <c r="F109" i="5"/>
  <c r="K108" i="5"/>
  <c r="I108" i="5"/>
  <c r="F108" i="5"/>
  <c r="K107" i="5"/>
  <c r="I107" i="5"/>
  <c r="F107" i="5"/>
  <c r="K106" i="5"/>
  <c r="I106" i="5"/>
  <c r="F106" i="5"/>
  <c r="K105" i="5"/>
  <c r="I105" i="5"/>
  <c r="F105" i="5"/>
  <c r="K104" i="5"/>
  <c r="I104" i="5"/>
  <c r="F104" i="5"/>
  <c r="K103" i="5"/>
  <c r="I103" i="5"/>
  <c r="F103" i="5"/>
  <c r="K102" i="5"/>
  <c r="I102" i="5"/>
  <c r="F102" i="5"/>
  <c r="K101" i="5"/>
  <c r="I101" i="5"/>
  <c r="F101" i="5"/>
  <c r="K100" i="5"/>
  <c r="I100" i="5"/>
  <c r="F100" i="5"/>
  <c r="K99" i="5"/>
  <c r="I99" i="5"/>
  <c r="F99" i="5"/>
  <c r="K98" i="5"/>
  <c r="I98" i="5"/>
  <c r="F98" i="5"/>
  <c r="I97" i="5"/>
  <c r="F97" i="5"/>
  <c r="I96" i="5"/>
  <c r="F96" i="5"/>
  <c r="K95" i="5"/>
  <c r="I95" i="5"/>
  <c r="F95" i="5"/>
  <c r="K94" i="5"/>
  <c r="I94" i="5"/>
  <c r="F94" i="5"/>
  <c r="K93" i="5"/>
  <c r="I93" i="5"/>
  <c r="F93" i="5"/>
  <c r="K92" i="5"/>
  <c r="I92" i="5"/>
  <c r="F92" i="5"/>
  <c r="K91" i="5"/>
  <c r="I91" i="5"/>
  <c r="F91" i="5"/>
  <c r="K90" i="5"/>
  <c r="I90" i="5"/>
  <c r="F90" i="5"/>
  <c r="K89" i="5"/>
  <c r="I89" i="5"/>
  <c r="F89" i="5"/>
  <c r="K88" i="5"/>
  <c r="I88" i="5"/>
  <c r="F88" i="5"/>
  <c r="K87" i="5"/>
  <c r="I87" i="5"/>
  <c r="F87" i="5"/>
  <c r="K86" i="5"/>
  <c r="I86" i="5"/>
  <c r="F86" i="5"/>
  <c r="K85" i="5"/>
  <c r="I85" i="5"/>
  <c r="F85" i="5"/>
  <c r="K84" i="5"/>
  <c r="I84" i="5"/>
  <c r="F84" i="5"/>
  <c r="I83" i="5"/>
  <c r="F83" i="5"/>
  <c r="I82" i="5"/>
  <c r="F82" i="5"/>
  <c r="K81" i="5"/>
  <c r="I81" i="5"/>
  <c r="F81" i="5"/>
  <c r="K80" i="5"/>
  <c r="I80" i="5"/>
  <c r="F80" i="5"/>
  <c r="I79" i="5"/>
  <c r="F79" i="5"/>
  <c r="I78" i="5"/>
  <c r="F78" i="5"/>
  <c r="K77" i="5"/>
  <c r="I77" i="5"/>
  <c r="F77" i="5"/>
  <c r="K76" i="5"/>
  <c r="I76" i="5"/>
  <c r="F76" i="5"/>
  <c r="K75" i="5"/>
  <c r="I75" i="5"/>
  <c r="F75" i="5"/>
  <c r="K74" i="5"/>
  <c r="I74" i="5"/>
  <c r="F74" i="5"/>
  <c r="K73" i="5"/>
  <c r="I73" i="5"/>
  <c r="F73" i="5"/>
  <c r="K72" i="5"/>
  <c r="I72" i="5"/>
  <c r="F72" i="5"/>
  <c r="I71" i="5"/>
  <c r="F71" i="5"/>
  <c r="K70" i="5"/>
  <c r="I70" i="5"/>
  <c r="F70" i="5"/>
  <c r="K69" i="5"/>
  <c r="I69" i="5"/>
  <c r="F69" i="5"/>
  <c r="K68" i="5"/>
  <c r="I68" i="5"/>
  <c r="F68" i="5"/>
  <c r="K67" i="5"/>
  <c r="I67" i="5"/>
  <c r="F67" i="5"/>
  <c r="K66" i="5"/>
  <c r="I66" i="5"/>
  <c r="F66" i="5"/>
  <c r="K65" i="5"/>
  <c r="I65" i="5"/>
  <c r="F65" i="5"/>
  <c r="K64" i="5"/>
  <c r="I64" i="5"/>
  <c r="F64" i="5"/>
  <c r="K63" i="5"/>
  <c r="I63" i="5"/>
  <c r="F63" i="5"/>
  <c r="K62" i="5"/>
  <c r="I62" i="5"/>
  <c r="F62" i="5"/>
  <c r="K61" i="5"/>
  <c r="I61" i="5"/>
  <c r="F61" i="5"/>
  <c r="K60" i="5"/>
  <c r="I60" i="5"/>
  <c r="F60" i="5"/>
  <c r="K58" i="5"/>
  <c r="I58" i="5"/>
  <c r="F58" i="5"/>
  <c r="I56" i="5"/>
  <c r="F56" i="5"/>
  <c r="K54" i="5"/>
  <c r="I54" i="5"/>
  <c r="F54" i="5"/>
  <c r="K52" i="5"/>
  <c r="I52" i="5"/>
  <c r="F52" i="5"/>
  <c r="O50" i="5"/>
  <c r="K50" i="5"/>
  <c r="I50" i="5"/>
  <c r="F50" i="5"/>
  <c r="I48" i="5"/>
  <c r="F48" i="5"/>
  <c r="I46" i="5"/>
  <c r="F46" i="5"/>
  <c r="H46" i="5" s="1"/>
  <c r="K44" i="5"/>
  <c r="I44" i="5"/>
  <c r="F44" i="5"/>
  <c r="K42" i="5"/>
  <c r="I42" i="5"/>
  <c r="F42" i="5"/>
  <c r="K40" i="5"/>
  <c r="I40" i="5"/>
  <c r="F40" i="5"/>
  <c r="K38" i="5"/>
  <c r="I38" i="5"/>
  <c r="F38" i="5"/>
  <c r="K36" i="5"/>
  <c r="I36" i="5"/>
  <c r="F36" i="5"/>
  <c r="K34" i="5"/>
  <c r="I34" i="5"/>
  <c r="F34" i="5"/>
  <c r="K32" i="5"/>
  <c r="I32" i="5"/>
  <c r="F32" i="5"/>
  <c r="K30" i="5"/>
  <c r="I30" i="5"/>
  <c r="F30" i="5"/>
  <c r="K28" i="5"/>
  <c r="I28" i="5"/>
  <c r="F28" i="5"/>
  <c r="K26" i="5"/>
  <c r="I26" i="5"/>
  <c r="F26" i="5"/>
  <c r="I24" i="5"/>
  <c r="F24" i="5"/>
  <c r="I22" i="5"/>
  <c r="F22" i="5"/>
  <c r="K20" i="5"/>
  <c r="I20" i="5"/>
  <c r="F20" i="5"/>
  <c r="I18" i="5"/>
  <c r="F18" i="5"/>
  <c r="I16" i="5"/>
  <c r="F16" i="5"/>
  <c r="I14" i="5"/>
  <c r="F14" i="5"/>
  <c r="O12" i="5"/>
  <c r="K12" i="5"/>
  <c r="I12" i="5"/>
  <c r="F12" i="5"/>
  <c r="I10" i="5"/>
  <c r="F10" i="5"/>
  <c r="A10" i="5"/>
  <c r="O8" i="5"/>
  <c r="N8" i="5"/>
  <c r="K8" i="5"/>
  <c r="I8" i="5"/>
  <c r="F8" i="5"/>
  <c r="O6" i="5"/>
  <c r="K6" i="5"/>
  <c r="I6" i="5"/>
  <c r="F6" i="5"/>
  <c r="K2" i="5"/>
  <c r="F2" i="5"/>
  <c r="H18" i="5" l="1"/>
  <c r="H28" i="5"/>
  <c r="L28" i="5" s="1"/>
  <c r="H103" i="5"/>
  <c r="L103" i="5" s="1"/>
  <c r="L112" i="5"/>
  <c r="Q119" i="5"/>
  <c r="J111" i="5"/>
  <c r="H40" i="5"/>
  <c r="L40" i="5" s="1"/>
  <c r="H81" i="5"/>
  <c r="L81" i="5" s="1"/>
  <c r="H91" i="5"/>
  <c r="L91" i="5" s="1"/>
  <c r="H50" i="5"/>
  <c r="L50" i="5" s="1"/>
  <c r="H71" i="5"/>
  <c r="H90" i="5"/>
  <c r="L90" i="5" s="1"/>
  <c r="H97" i="5"/>
  <c r="J97" i="5" s="1"/>
  <c r="H42" i="5"/>
  <c r="J42" i="5" s="1"/>
  <c r="H102" i="5"/>
  <c r="L102" i="5" s="1"/>
  <c r="A12" i="5"/>
  <c r="A14" i="5" s="1"/>
  <c r="A16" i="5" s="1"/>
  <c r="A18" i="5" s="1"/>
  <c r="J46" i="5"/>
  <c r="H54" i="5"/>
  <c r="H56" i="5"/>
  <c r="J56" i="5" s="1"/>
  <c r="H66" i="5"/>
  <c r="L66" i="5" s="1"/>
  <c r="H80" i="5"/>
  <c r="J80" i="5" s="1"/>
  <c r="H83" i="5"/>
  <c r="H86" i="5"/>
  <c r="H87" i="5"/>
  <c r="L87" i="5" s="1"/>
  <c r="H99" i="5"/>
  <c r="L99" i="5" s="1"/>
  <c r="H26" i="5"/>
  <c r="J26" i="5" s="1"/>
  <c r="H44" i="5"/>
  <c r="L44" i="5" s="1"/>
  <c r="H58" i="5"/>
  <c r="H60" i="5"/>
  <c r="L60" i="5" s="1"/>
  <c r="H75" i="5"/>
  <c r="H76" i="5"/>
  <c r="L76" i="5" s="1"/>
  <c r="H82" i="5"/>
  <c r="J82" i="5" s="1"/>
  <c r="H94" i="5"/>
  <c r="H95" i="5"/>
  <c r="L95" i="5" s="1"/>
  <c r="J102" i="5"/>
  <c r="H106" i="5"/>
  <c r="H107" i="5"/>
  <c r="L107" i="5" s="1"/>
  <c r="H8" i="5"/>
  <c r="H10" i="5"/>
  <c r="H16" i="5"/>
  <c r="J16" i="5" s="1"/>
  <c r="H30" i="5"/>
  <c r="J30" i="5" s="1"/>
  <c r="H32" i="5"/>
  <c r="L32" i="5" s="1"/>
  <c r="H34" i="5"/>
  <c r="H48" i="5"/>
  <c r="J48" i="5" s="1"/>
  <c r="H61" i="5"/>
  <c r="H67" i="5"/>
  <c r="H72" i="5"/>
  <c r="H77" i="5"/>
  <c r="H79" i="5"/>
  <c r="J79" i="5" s="1"/>
  <c r="H84" i="5"/>
  <c r="H88" i="5"/>
  <c r="H92" i="5"/>
  <c r="H96" i="5"/>
  <c r="J96" i="5" s="1"/>
  <c r="H100" i="5"/>
  <c r="H104" i="5"/>
  <c r="H108" i="5"/>
  <c r="L114" i="5"/>
  <c r="J114" i="5"/>
  <c r="L113" i="5"/>
  <c r="M113" i="5" s="1"/>
  <c r="J113" i="5"/>
  <c r="H6" i="5"/>
  <c r="L6" i="5" s="1"/>
  <c r="M6" i="5" s="1"/>
  <c r="I120" i="5"/>
  <c r="H14" i="5"/>
  <c r="J14" i="5" s="1"/>
  <c r="H20" i="5"/>
  <c r="J20" i="5" s="1"/>
  <c r="H24" i="5"/>
  <c r="H36" i="5"/>
  <c r="L36" i="5" s="1"/>
  <c r="H38" i="5"/>
  <c r="H52" i="5"/>
  <c r="H62" i="5"/>
  <c r="J62" i="5" s="1"/>
  <c r="H63" i="5"/>
  <c r="H68" i="5"/>
  <c r="J68" i="5" s="1"/>
  <c r="H69" i="5"/>
  <c r="H73" i="5"/>
  <c r="J73" i="5" s="1"/>
  <c r="H74" i="5"/>
  <c r="H78" i="5"/>
  <c r="J78" i="5" s="1"/>
  <c r="H85" i="5"/>
  <c r="H89" i="5"/>
  <c r="H93" i="5"/>
  <c r="H101" i="5"/>
  <c r="H105" i="5"/>
  <c r="H109" i="5"/>
  <c r="J110" i="5"/>
  <c r="L110" i="5"/>
  <c r="H12" i="5"/>
  <c r="N12" i="5"/>
  <c r="H22" i="5"/>
  <c r="J22" i="5" s="1"/>
  <c r="N50" i="5"/>
  <c r="H64" i="5"/>
  <c r="J64" i="5" s="1"/>
  <c r="H65" i="5"/>
  <c r="H70" i="5"/>
  <c r="L70" i="5" s="1"/>
  <c r="H98" i="5"/>
  <c r="J91" i="5" l="1"/>
  <c r="J28" i="5"/>
  <c r="J95" i="5"/>
  <c r="J103" i="5"/>
  <c r="J81" i="5"/>
  <c r="J60" i="5"/>
  <c r="J87" i="5"/>
  <c r="J66" i="5"/>
  <c r="J90" i="5"/>
  <c r="J40" i="5"/>
  <c r="J50" i="5"/>
  <c r="J36" i="5"/>
  <c r="Q16" i="5"/>
  <c r="M50" i="5"/>
  <c r="J32" i="5"/>
  <c r="J76" i="5"/>
  <c r="J44" i="5"/>
  <c r="J70" i="5"/>
  <c r="J107" i="5"/>
  <c r="J99" i="5"/>
  <c r="L106" i="5"/>
  <c r="J106" i="5"/>
  <c r="L94" i="5"/>
  <c r="J94" i="5"/>
  <c r="L58" i="5"/>
  <c r="J58" i="5"/>
  <c r="L86" i="5"/>
  <c r="J86" i="5"/>
  <c r="L75" i="5"/>
  <c r="J75" i="5"/>
  <c r="L54" i="5"/>
  <c r="J54" i="5"/>
  <c r="L109" i="5"/>
  <c r="J109" i="5"/>
  <c r="J88" i="5"/>
  <c r="L88" i="5"/>
  <c r="J89" i="5"/>
  <c r="L89" i="5"/>
  <c r="J38" i="5"/>
  <c r="L38" i="5"/>
  <c r="J104" i="5"/>
  <c r="L104" i="5"/>
  <c r="J92" i="5"/>
  <c r="L92" i="5"/>
  <c r="L100" i="5"/>
  <c r="J100" i="5"/>
  <c r="L98" i="5"/>
  <c r="J98" i="5"/>
  <c r="L12" i="5"/>
  <c r="M12" i="5" s="1"/>
  <c r="J12" i="5"/>
  <c r="Q12" i="5" s="1"/>
  <c r="J6" i="5"/>
  <c r="Q6" i="5" s="1"/>
  <c r="J105" i="5"/>
  <c r="L105" i="5"/>
  <c r="J108" i="5"/>
  <c r="L108" i="5"/>
  <c r="J67" i="5"/>
  <c r="L67" i="5"/>
  <c r="L61" i="5"/>
  <c r="J61" i="5"/>
  <c r="J34" i="5"/>
  <c r="L34" i="5"/>
  <c r="J65" i="5"/>
  <c r="L65" i="5"/>
  <c r="J101" i="5"/>
  <c r="L101" i="5"/>
  <c r="J93" i="5"/>
  <c r="L93" i="5"/>
  <c r="J85" i="5"/>
  <c r="L85" i="5"/>
  <c r="J74" i="5"/>
  <c r="L74" i="5"/>
  <c r="J69" i="5"/>
  <c r="L69" i="5"/>
  <c r="J63" i="5"/>
  <c r="L63" i="5"/>
  <c r="J52" i="5"/>
  <c r="L52" i="5"/>
  <c r="L84" i="5"/>
  <c r="J84" i="5"/>
  <c r="L77" i="5"/>
  <c r="J77" i="5"/>
  <c r="J72" i="5"/>
  <c r="L72" i="5"/>
  <c r="A20" i="5"/>
  <c r="J8" i="5"/>
  <c r="Q8" i="5" s="1"/>
  <c r="L8" i="5"/>
  <c r="M8" i="5" s="1"/>
  <c r="A22" i="5" l="1"/>
  <c r="Q20" i="5" l="1"/>
  <c r="A24" i="5"/>
  <c r="Q22" i="5" l="1"/>
  <c r="A26" i="5"/>
  <c r="A28" i="5" l="1"/>
  <c r="Q26" i="5" l="1"/>
  <c r="A30" i="5"/>
  <c r="Q28" i="5" l="1"/>
  <c r="M28" i="5" s="1"/>
  <c r="A32" i="5"/>
  <c r="Q30" i="5" l="1"/>
  <c r="A34" i="5"/>
  <c r="Q32" i="5" l="1"/>
  <c r="M32" i="5" s="1"/>
  <c r="A36" i="5"/>
  <c r="Q34" i="5" l="1"/>
  <c r="M34" i="5" s="1"/>
  <c r="A38" i="5"/>
  <c r="Q36" i="5" l="1"/>
  <c r="M36" i="5" s="1"/>
  <c r="A40" i="5"/>
  <c r="Q38" i="5" l="1"/>
  <c r="M38" i="5" s="1"/>
  <c r="A42" i="5"/>
  <c r="Q40" i="5" l="1"/>
  <c r="M40" i="5" s="1"/>
  <c r="A44" i="5"/>
  <c r="Q42" i="5" l="1"/>
  <c r="A46" i="5"/>
  <c r="Q44" i="5" l="1"/>
  <c r="M44" i="5" s="1"/>
  <c r="A48" i="5"/>
  <c r="Q46" i="5" l="1"/>
  <c r="A50" i="5"/>
  <c r="Q48" i="5" l="1"/>
  <c r="A52" i="5"/>
  <c r="Q50" i="5" l="1"/>
  <c r="A54" i="5"/>
  <c r="Q52" i="5" l="1"/>
  <c r="M52" i="5" s="1"/>
  <c r="A56" i="5"/>
  <c r="Q54" i="5" l="1"/>
  <c r="M54" i="5" s="1"/>
  <c r="A58" i="5"/>
  <c r="Q56" i="5" l="1"/>
  <c r="A60" i="5"/>
  <c r="Q58" i="5" l="1"/>
  <c r="M58" i="5" s="1"/>
  <c r="A61" i="5"/>
  <c r="Q60" i="5" l="1"/>
  <c r="M60" i="5" s="1"/>
  <c r="A62" i="5"/>
  <c r="Q61" i="5" l="1"/>
  <c r="M61" i="5" s="1"/>
  <c r="A63" i="5"/>
  <c r="Q62" i="5" l="1"/>
  <c r="A64" i="5"/>
  <c r="Q63" i="5" l="1"/>
  <c r="M63" i="5" s="1"/>
  <c r="A65" i="5"/>
  <c r="Q64" i="5" l="1"/>
  <c r="A66" i="5"/>
  <c r="Q65" i="5" l="1"/>
  <c r="M65" i="5" s="1"/>
  <c r="A67" i="5"/>
  <c r="Q66" i="5" l="1"/>
  <c r="M66" i="5" s="1"/>
  <c r="A68" i="5"/>
  <c r="Q67" i="5" l="1"/>
  <c r="M67" i="5" s="1"/>
  <c r="A69" i="5"/>
  <c r="Q68" i="5" l="1"/>
  <c r="A70" i="5"/>
  <c r="Q69" i="5" l="1"/>
  <c r="M69" i="5" s="1"/>
  <c r="A71" i="5"/>
  <c r="Q70" i="5" l="1"/>
  <c r="M70" i="5" s="1"/>
  <c r="A72" i="5"/>
  <c r="A73" i="5" l="1"/>
  <c r="Q72" i="5" l="1"/>
  <c r="M72" i="5" s="1"/>
  <c r="A74" i="5"/>
  <c r="Q73" i="5" l="1"/>
  <c r="A75" i="5"/>
  <c r="Q74" i="5" l="1"/>
  <c r="M74" i="5" s="1"/>
  <c r="A76" i="5"/>
  <c r="Q75" i="5" l="1"/>
  <c r="M75" i="5" s="1"/>
  <c r="A77" i="5"/>
  <c r="Q76" i="5" l="1"/>
  <c r="M76" i="5" s="1"/>
  <c r="A78" i="5"/>
  <c r="Q77" i="5" l="1"/>
  <c r="M77" i="5" s="1"/>
  <c r="A79" i="5"/>
  <c r="Q78" i="5" l="1"/>
  <c r="A80" i="5"/>
  <c r="Q79" i="5" l="1"/>
  <c r="A81" i="5"/>
  <c r="Q80" i="5" l="1"/>
  <c r="A82" i="5"/>
  <c r="Q81" i="5" l="1"/>
  <c r="M81" i="5" s="1"/>
  <c r="A83" i="5"/>
  <c r="Q82" i="5" l="1"/>
  <c r="A84" i="5"/>
  <c r="A85" i="5" l="1"/>
  <c r="Q84" i="5" l="1"/>
  <c r="M84" i="5" s="1"/>
  <c r="A86" i="5"/>
  <c r="Q85" i="5" l="1"/>
  <c r="M85" i="5" s="1"/>
  <c r="A87" i="5"/>
  <c r="Q86" i="5" l="1"/>
  <c r="M86" i="5" s="1"/>
  <c r="A88" i="5"/>
  <c r="Q87" i="5" l="1"/>
  <c r="M87" i="5" s="1"/>
  <c r="A89" i="5"/>
  <c r="Q88" i="5" l="1"/>
  <c r="M88" i="5" s="1"/>
  <c r="A90" i="5"/>
  <c r="Q89" i="5" l="1"/>
  <c r="M89" i="5" s="1"/>
  <c r="A91" i="5"/>
  <c r="Q90" i="5" l="1"/>
  <c r="M90" i="5" s="1"/>
  <c r="A92" i="5"/>
  <c r="Q91" i="5" l="1"/>
  <c r="M91" i="5" s="1"/>
  <c r="A93" i="5"/>
  <c r="Q92" i="5" l="1"/>
  <c r="M92" i="5" s="1"/>
  <c r="A94" i="5"/>
  <c r="Q93" i="5" l="1"/>
  <c r="M93" i="5" s="1"/>
  <c r="A95" i="5"/>
  <c r="Q94" i="5" l="1"/>
  <c r="M94" i="5" s="1"/>
  <c r="A96" i="5"/>
  <c r="Q95" i="5" l="1"/>
  <c r="M95" i="5" s="1"/>
  <c r="A97" i="5"/>
  <c r="Q96" i="5" l="1"/>
  <c r="A98" i="5"/>
  <c r="Q97" i="5" l="1"/>
  <c r="A99" i="5"/>
  <c r="Q98" i="5" l="1"/>
  <c r="M98" i="5" s="1"/>
  <c r="A100" i="5"/>
  <c r="Q99" i="5" l="1"/>
  <c r="M99" i="5" s="1"/>
  <c r="A101" i="5"/>
  <c r="Q100" i="5" l="1"/>
  <c r="M100" i="5" s="1"/>
  <c r="A102" i="5"/>
  <c r="Q101" i="5" l="1"/>
  <c r="M101" i="5" s="1"/>
  <c r="A103" i="5"/>
  <c r="Q102" i="5" l="1"/>
  <c r="M102" i="5" s="1"/>
  <c r="A104" i="5"/>
  <c r="Q103" i="5" l="1"/>
  <c r="M103" i="5" s="1"/>
  <c r="A105" i="5"/>
  <c r="Q104" i="5" l="1"/>
  <c r="M104" i="5" s="1"/>
  <c r="A106" i="5"/>
  <c r="Q105" i="5" l="1"/>
  <c r="M105" i="5" s="1"/>
  <c r="A107" i="5"/>
  <c r="Q106" i="5" l="1"/>
  <c r="M106" i="5" s="1"/>
  <c r="A108" i="5"/>
  <c r="Q107" i="5" l="1"/>
  <c r="M107" i="5" s="1"/>
  <c r="A109" i="5"/>
  <c r="Q108" i="5" l="1"/>
  <c r="M108" i="5" s="1"/>
  <c r="A110" i="5"/>
  <c r="Q109" i="5" l="1"/>
  <c r="M109" i="5" s="1"/>
  <c r="A111" i="5"/>
  <c r="Q110" i="5" l="1"/>
  <c r="M110" i="5" s="1"/>
  <c r="A112" i="5"/>
  <c r="Q111" i="5" l="1"/>
  <c r="M111" i="5" s="1"/>
  <c r="A113" i="5"/>
  <c r="Q112" i="5" l="1"/>
  <c r="M112" i="5" s="1"/>
  <c r="A114" i="5"/>
  <c r="Q113" i="5" l="1"/>
  <c r="A115" i="5"/>
  <c r="Q114" i="5" l="1"/>
  <c r="M114" i="5" s="1"/>
  <c r="A116" i="5"/>
  <c r="A117" i="5" l="1"/>
  <c r="A118" i="5" l="1"/>
  <c r="Q117" i="5" l="1"/>
  <c r="A119" i="5"/>
  <c r="Q118" i="5" s="1"/>
  <c r="J116" i="5"/>
  <c r="Q116" i="5" s="1"/>
  <c r="J115" i="5"/>
  <c r="Q115" i="5" s="1"/>
  <c r="J83" i="5"/>
  <c r="Q83" i="5" s="1"/>
  <c r="L80" i="5"/>
  <c r="M80" i="5" s="1"/>
  <c r="L73" i="5"/>
  <c r="M73" i="5" s="1"/>
  <c r="J71" i="5"/>
  <c r="Q71" i="5" s="1"/>
  <c r="L68" i="5"/>
  <c r="M68" i="5" s="1"/>
  <c r="L64" i="5"/>
  <c r="M64" i="5" s="1"/>
  <c r="L62" i="5"/>
  <c r="M62" i="5" s="1"/>
  <c r="L42" i="5"/>
  <c r="M42" i="5" s="1"/>
  <c r="L30" i="5"/>
  <c r="M30" i="5" s="1"/>
  <c r="L26" i="5"/>
  <c r="M26" i="5" s="1"/>
  <c r="J24" i="5"/>
  <c r="Q24" i="5" s="1"/>
  <c r="J18" i="5"/>
  <c r="Q18" i="5" s="1"/>
  <c r="J10" i="5"/>
  <c r="Q10" i="5" s="1"/>
  <c r="L20" i="5"/>
  <c r="M20" i="5" s="1"/>
  <c r="H2" i="5"/>
  <c r="L2" i="5" s="1"/>
  <c r="M2" i="5" s="1"/>
  <c r="F54" i="13"/>
  <c r="J54" i="13" s="1"/>
  <c r="K54" i="13" s="1"/>
  <c r="F60" i="13"/>
  <c r="J60" i="13" s="1"/>
  <c r="K60" i="13" s="1"/>
  <c r="F44" i="13"/>
  <c r="J44" i="13" s="1"/>
  <c r="K44" i="13" s="1"/>
  <c r="F27" i="13"/>
  <c r="G27" i="13" s="1"/>
  <c r="F75" i="13"/>
  <c r="J75" i="13" s="1"/>
  <c r="K75" i="13" s="1"/>
  <c r="F78" i="13"/>
  <c r="J78" i="13" s="1"/>
  <c r="K78" i="13" s="1"/>
  <c r="F14" i="13"/>
  <c r="J14" i="13" s="1"/>
  <c r="K14" i="13" s="1"/>
  <c r="F84" i="13"/>
  <c r="J84" i="13" s="1"/>
  <c r="K84" i="13" s="1"/>
  <c r="F64" i="13"/>
  <c r="J64" i="13" s="1"/>
  <c r="K64" i="13" s="1"/>
  <c r="F53" i="13"/>
  <c r="J53" i="13" s="1"/>
  <c r="K53" i="13" s="1"/>
  <c r="F38" i="13"/>
  <c r="J38" i="13" s="1"/>
  <c r="K38" i="13" s="1"/>
  <c r="F87" i="13"/>
  <c r="J87" i="13" s="1"/>
  <c r="K87" i="13" s="1"/>
  <c r="F71" i="13"/>
  <c r="J71" i="13" s="1"/>
  <c r="K71" i="13" s="1"/>
  <c r="F67" i="13"/>
  <c r="J67" i="13" s="1"/>
  <c r="K67" i="13" s="1"/>
  <c r="F59" i="13"/>
  <c r="J59" i="13" s="1"/>
  <c r="K59" i="13" s="1"/>
  <c r="F47" i="13"/>
  <c r="J47" i="13" s="1"/>
  <c r="K47" i="13" s="1"/>
  <c r="F43" i="13"/>
  <c r="J43" i="13" s="1"/>
  <c r="K43" i="13" s="1"/>
  <c r="F30" i="13"/>
  <c r="J30" i="13" s="1"/>
  <c r="K30" i="13" s="1"/>
  <c r="F26" i="13"/>
  <c r="J26" i="13" s="1"/>
  <c r="K26" i="13" s="1"/>
  <c r="F15" i="13"/>
  <c r="J15" i="13" s="1"/>
  <c r="K15" i="13" s="1"/>
  <c r="F74" i="13"/>
  <c r="J74" i="13" s="1"/>
  <c r="K74" i="13" s="1"/>
  <c r="F61" i="13"/>
  <c r="J61" i="13" s="1"/>
  <c r="K61" i="13" s="1"/>
  <c r="F33" i="13"/>
  <c r="G33" i="13" s="1"/>
  <c r="F18" i="13"/>
  <c r="J18" i="13" s="1"/>
  <c r="K18" i="13" s="1"/>
  <c r="F12" i="13"/>
  <c r="F62" i="13"/>
  <c r="J62" i="13" s="1"/>
  <c r="K62" i="13" s="1"/>
  <c r="F4" i="13"/>
  <c r="J4" i="13" s="1"/>
  <c r="K4" i="13" s="1"/>
  <c r="F13" i="13"/>
  <c r="J13" i="13" s="1"/>
  <c r="K13" i="13" s="1"/>
  <c r="F79" i="13"/>
  <c r="J79" i="13" s="1"/>
  <c r="K79" i="13" s="1"/>
  <c r="F10" i="13"/>
  <c r="F65" i="13"/>
  <c r="J65" i="13" s="1"/>
  <c r="K65" i="13" s="1"/>
  <c r="F39" i="13"/>
  <c r="J39" i="13" s="1"/>
  <c r="K39" i="13" s="1"/>
  <c r="F88" i="13"/>
  <c r="J88" i="13" s="1"/>
  <c r="K88" i="13" s="1"/>
  <c r="F68" i="13"/>
  <c r="F56" i="13"/>
  <c r="J56" i="13" s="1"/>
  <c r="K56" i="13" s="1"/>
  <c r="F40" i="13"/>
  <c r="J40" i="13" s="1"/>
  <c r="K40" i="13" s="1"/>
  <c r="F21" i="13"/>
  <c r="J21" i="13" s="1"/>
  <c r="K21" i="13" s="1"/>
  <c r="F34" i="13"/>
  <c r="J34" i="13" s="1"/>
  <c r="K34" i="13" s="1"/>
  <c r="F81" i="13"/>
  <c r="J81" i="13" s="1"/>
  <c r="K81" i="13" s="1"/>
  <c r="F6" i="13"/>
  <c r="F83" i="13"/>
  <c r="J83" i="13" s="1"/>
  <c r="K83" i="13" s="1"/>
  <c r="F63" i="13"/>
  <c r="J63" i="13" s="1"/>
  <c r="K63" i="13" s="1"/>
  <c r="F52" i="13"/>
  <c r="J52" i="13" s="1"/>
  <c r="K52" i="13" s="1"/>
  <c r="F37" i="13"/>
  <c r="J37" i="13" s="1"/>
  <c r="K37" i="13" s="1"/>
  <c r="F20" i="13"/>
  <c r="F86" i="13"/>
  <c r="J86" i="13" s="1"/>
  <c r="K86" i="13" s="1"/>
  <c r="F70" i="13"/>
  <c r="J70" i="13" s="1"/>
  <c r="K70" i="13" s="1"/>
  <c r="F66" i="13"/>
  <c r="F58" i="13"/>
  <c r="J58" i="13" s="1"/>
  <c r="K58" i="13" s="1"/>
  <c r="F46" i="13"/>
  <c r="J46" i="13" s="1"/>
  <c r="K46" i="13" s="1"/>
  <c r="F42" i="13"/>
  <c r="J42" i="13" s="1"/>
  <c r="K42" i="13" s="1"/>
  <c r="F29" i="13"/>
  <c r="J29" i="13" s="1"/>
  <c r="K29" i="13" s="1"/>
  <c r="F25" i="13"/>
  <c r="J25" i="13" s="1"/>
  <c r="K25" i="13" s="1"/>
  <c r="F77" i="13"/>
  <c r="J77" i="13" s="1"/>
  <c r="K77" i="13" s="1"/>
  <c r="F73" i="13"/>
  <c r="J73" i="13" s="1"/>
  <c r="K73" i="13" s="1"/>
  <c r="F49" i="13"/>
  <c r="J49" i="13" s="1"/>
  <c r="K49" i="13" s="1"/>
  <c r="F32" i="13"/>
  <c r="F9" i="13"/>
  <c r="J9" i="13" s="1"/>
  <c r="K9" i="13" s="1"/>
  <c r="F50" i="13"/>
  <c r="J50" i="13" s="1"/>
  <c r="K50" i="13" s="1"/>
  <c r="F19" i="13"/>
  <c r="J19" i="13" s="1"/>
  <c r="K19" i="13" s="1"/>
  <c r="F3" i="13"/>
  <c r="F11" i="13"/>
  <c r="J11" i="13" s="1"/>
  <c r="K11" i="13" s="1"/>
  <c r="F17" i="13"/>
  <c r="J17" i="13" s="1"/>
  <c r="K17" i="13" s="1"/>
  <c r="F51" i="13"/>
  <c r="J51" i="13" s="1"/>
  <c r="K51" i="13" s="1"/>
  <c r="F82" i="13"/>
  <c r="J82" i="13" s="1"/>
  <c r="K82" i="13" s="1"/>
  <c r="F55" i="13"/>
  <c r="G55" i="13" s="1"/>
  <c r="F23" i="13"/>
  <c r="J23" i="13" s="1"/>
  <c r="K23" i="13" s="1"/>
  <c r="F85" i="13"/>
  <c r="J85" i="13" s="1"/>
  <c r="K85" i="13" s="1"/>
  <c r="F69" i="13"/>
  <c r="J69" i="13" s="1"/>
  <c r="K69" i="13" s="1"/>
  <c r="F57" i="13"/>
  <c r="J57" i="13" s="1"/>
  <c r="K57" i="13" s="1"/>
  <c r="F45" i="13"/>
  <c r="J45" i="13" s="1"/>
  <c r="K45" i="13" s="1"/>
  <c r="F41" i="13"/>
  <c r="J41" i="13" s="1"/>
  <c r="K41" i="13" s="1"/>
  <c r="F28" i="13"/>
  <c r="J28" i="13" s="1"/>
  <c r="K28" i="13" s="1"/>
  <c r="F24" i="13"/>
  <c r="J24" i="13" s="1"/>
  <c r="K24" i="13" s="1"/>
  <c r="F76" i="13"/>
  <c r="J76" i="13" s="1"/>
  <c r="K76" i="13" s="1"/>
  <c r="F72" i="13"/>
  <c r="J72" i="13" s="1"/>
  <c r="K72" i="13" s="1"/>
  <c r="F48" i="13"/>
  <c r="F31" i="13"/>
  <c r="J31" i="13" s="1"/>
  <c r="K31" i="13" s="1"/>
  <c r="F80" i="13"/>
  <c r="G80" i="13" s="1"/>
  <c r="F36" i="13"/>
  <c r="J36" i="13" s="1"/>
  <c r="K36" i="13" s="1"/>
  <c r="F16" i="13"/>
  <c r="F8" i="13"/>
  <c r="G8" i="13" s="1"/>
  <c r="F7" i="13"/>
  <c r="J7" i="13" s="1"/>
  <c r="K7" i="13" s="1"/>
  <c r="F35" i="13"/>
  <c r="J35" i="13" s="1"/>
  <c r="K35" i="13" s="1"/>
  <c r="F5" i="13"/>
  <c r="G43" i="12"/>
  <c r="H43" i="12" s="1"/>
  <c r="G14" i="12"/>
  <c r="K14" i="12" s="1"/>
  <c r="L14" i="12" s="1"/>
  <c r="F2" i="13"/>
  <c r="G2" i="13" s="1"/>
  <c r="G73" i="12"/>
  <c r="G82" i="12"/>
  <c r="H82" i="12" s="1"/>
  <c r="G49" i="12"/>
  <c r="K49" i="12" s="1"/>
  <c r="L49" i="12" s="1"/>
  <c r="G89" i="12"/>
  <c r="K89" i="12" s="1"/>
  <c r="L89" i="12" s="1"/>
  <c r="G72" i="12"/>
  <c r="G8" i="12"/>
  <c r="H8" i="12" s="1"/>
  <c r="G53" i="12"/>
  <c r="G86" i="12"/>
  <c r="K86" i="12" s="1"/>
  <c r="L86" i="12" s="1"/>
  <c r="G35" i="12"/>
  <c r="K35" i="12" s="1"/>
  <c r="L35" i="12" s="1"/>
  <c r="G7" i="13"/>
  <c r="G24" i="13"/>
  <c r="G78" i="12"/>
  <c r="K78" i="12" s="1"/>
  <c r="L78" i="12" s="1"/>
  <c r="G45" i="12"/>
  <c r="G62" i="12"/>
  <c r="H62" i="12" s="1"/>
  <c r="G19" i="12"/>
  <c r="K19" i="12" s="1"/>
  <c r="L19" i="12" s="1"/>
  <c r="G2" i="12"/>
  <c r="H2" i="12" s="1"/>
  <c r="G3" i="12"/>
  <c r="G4" i="12"/>
  <c r="H4" i="12" s="1"/>
  <c r="G5" i="12"/>
  <c r="H5" i="12" s="1"/>
  <c r="G6" i="12"/>
  <c r="K6" i="12" s="1"/>
  <c r="L6" i="12" s="1"/>
  <c r="G7" i="12"/>
  <c r="H7" i="12" s="1"/>
  <c r="G9" i="12"/>
  <c r="H9" i="12" s="1"/>
  <c r="G10" i="12"/>
  <c r="H10" i="12" s="1"/>
  <c r="G12" i="12"/>
  <c r="H12" i="12" s="1"/>
  <c r="G13" i="12"/>
  <c r="H13" i="12" s="1"/>
  <c r="G15" i="12"/>
  <c r="H15" i="12" s="1"/>
  <c r="G16" i="12"/>
  <c r="H16" i="12" s="1"/>
  <c r="G17" i="12"/>
  <c r="H17" i="12" s="1"/>
  <c r="G18" i="12"/>
  <c r="H18" i="12" s="1"/>
  <c r="G20" i="12"/>
  <c r="H20" i="12" s="1"/>
  <c r="G21" i="12"/>
  <c r="H21" i="12" s="1"/>
  <c r="G22" i="12"/>
  <c r="H22" i="12" s="1"/>
  <c r="G23" i="12"/>
  <c r="H23" i="12" s="1"/>
  <c r="G24" i="12"/>
  <c r="H24" i="12" s="1"/>
  <c r="G25" i="12"/>
  <c r="G26" i="12"/>
  <c r="H26" i="12" s="1"/>
  <c r="G27" i="12"/>
  <c r="K27" i="12" s="1"/>
  <c r="L27" i="12" s="1"/>
  <c r="G28" i="12"/>
  <c r="H28" i="12" s="1"/>
  <c r="G29" i="12"/>
  <c r="H29" i="12" s="1"/>
  <c r="G30" i="12"/>
  <c r="H30" i="12" s="1"/>
  <c r="G31" i="12"/>
  <c r="H31" i="12" s="1"/>
  <c r="G32" i="12"/>
  <c r="H32" i="12" s="1"/>
  <c r="G33" i="12"/>
  <c r="G34" i="12"/>
  <c r="H34" i="12" s="1"/>
  <c r="H35" i="12"/>
  <c r="G36" i="12"/>
  <c r="G37" i="12"/>
  <c r="H37" i="12" s="1"/>
  <c r="G38" i="12"/>
  <c r="H38" i="12" s="1"/>
  <c r="G39" i="12"/>
  <c r="H39" i="12" s="1"/>
  <c r="G40" i="12"/>
  <c r="H40" i="12" s="1"/>
  <c r="G41" i="12"/>
  <c r="H41" i="12" s="1"/>
  <c r="G42" i="12"/>
  <c r="H42" i="12" s="1"/>
  <c r="G44" i="12"/>
  <c r="H44" i="12" s="1"/>
  <c r="G46" i="12"/>
  <c r="H46" i="12" s="1"/>
  <c r="G47" i="12"/>
  <c r="H47" i="12" s="1"/>
  <c r="G48" i="12"/>
  <c r="K48" i="12" s="1"/>
  <c r="L48" i="12" s="1"/>
  <c r="G50" i="12"/>
  <c r="H50" i="12" s="1"/>
  <c r="G51" i="12"/>
  <c r="K51" i="12" s="1"/>
  <c r="L51" i="12" s="1"/>
  <c r="G52" i="12"/>
  <c r="H52" i="12" s="1"/>
  <c r="G54" i="12"/>
  <c r="H54" i="12" s="1"/>
  <c r="G56" i="12"/>
  <c r="K56" i="12" s="1"/>
  <c r="L56" i="12" s="1"/>
  <c r="G57" i="12"/>
  <c r="H57" i="12" s="1"/>
  <c r="G58" i="12"/>
  <c r="H58" i="12" s="1"/>
  <c r="G59" i="12"/>
  <c r="H59" i="12" s="1"/>
  <c r="G60" i="12"/>
  <c r="H60" i="12" s="1"/>
  <c r="G61" i="12"/>
  <c r="G63" i="12"/>
  <c r="H63" i="12" s="1"/>
  <c r="G64" i="12"/>
  <c r="H64" i="12" s="1"/>
  <c r="G65" i="12"/>
  <c r="H65" i="12" s="1"/>
  <c r="G66" i="12"/>
  <c r="H66" i="12" s="1"/>
  <c r="G67" i="12"/>
  <c r="H67" i="12" s="1"/>
  <c r="G69" i="12"/>
  <c r="H69" i="12" s="1"/>
  <c r="G70" i="12"/>
  <c r="K70" i="12" s="1"/>
  <c r="L70" i="12" s="1"/>
  <c r="G71" i="12"/>
  <c r="G74" i="12"/>
  <c r="H74" i="12" s="1"/>
  <c r="G75" i="12"/>
  <c r="G77" i="12"/>
  <c r="H77" i="12" s="1"/>
  <c r="G79" i="12"/>
  <c r="G80" i="12"/>
  <c r="K80" i="12" s="1"/>
  <c r="L80" i="12" s="1"/>
  <c r="G81" i="12"/>
  <c r="G83" i="12"/>
  <c r="H83" i="12" s="1"/>
  <c r="G84" i="12"/>
  <c r="G85" i="12"/>
  <c r="H85" i="12" s="1"/>
  <c r="H86" i="12"/>
  <c r="G87" i="12"/>
  <c r="H87" i="12" s="1"/>
  <c r="G88" i="12"/>
  <c r="H88" i="12" s="1"/>
  <c r="G90" i="12"/>
  <c r="H90" i="12" s="1"/>
  <c r="G91" i="12"/>
  <c r="H91" i="12" s="1"/>
  <c r="K4" i="12"/>
  <c r="L4" i="12" s="1"/>
  <c r="K16" i="12"/>
  <c r="L16" i="12" s="1"/>
  <c r="K17" i="12"/>
  <c r="L17" i="12" s="1"/>
  <c r="K22" i="12"/>
  <c r="L22" i="12" s="1"/>
  <c r="K24" i="12"/>
  <c r="L24" i="12" s="1"/>
  <c r="K34" i="12"/>
  <c r="L34" i="12" s="1"/>
  <c r="K46" i="12"/>
  <c r="L46" i="12" s="1"/>
  <c r="G18" i="13"/>
  <c r="G23" i="13"/>
  <c r="G31" i="13"/>
  <c r="G34" i="13"/>
  <c r="G37" i="13"/>
  <c r="G57" i="13"/>
  <c r="G60" i="13"/>
  <c r="G61" i="13"/>
  <c r="G63" i="13"/>
  <c r="G67" i="13"/>
  <c r="G73" i="13"/>
  <c r="G78" i="13"/>
  <c r="G86" i="13"/>
  <c r="F89" i="13"/>
  <c r="G89" i="13" s="1"/>
  <c r="K30" i="12" l="1"/>
  <c r="L30" i="12" s="1"/>
  <c r="G82" i="13"/>
  <c r="G84" i="13"/>
  <c r="G54" i="13"/>
  <c r="G40" i="13"/>
  <c r="H89" i="12"/>
  <c r="G47" i="13"/>
  <c r="K74" i="12"/>
  <c r="L74" i="12" s="1"/>
  <c r="G71" i="13"/>
  <c r="G21" i="13"/>
  <c r="K40" i="12"/>
  <c r="L40" i="12" s="1"/>
  <c r="G87" i="13"/>
  <c r="G75" i="13"/>
  <c r="G70" i="13"/>
  <c r="G45" i="13"/>
  <c r="G17" i="13"/>
  <c r="K91" i="12"/>
  <c r="L91" i="12" s="1"/>
  <c r="K63" i="12"/>
  <c r="L63" i="12" s="1"/>
  <c r="K18" i="12"/>
  <c r="L18" i="12" s="1"/>
  <c r="K13" i="12"/>
  <c r="L13" i="12" s="1"/>
  <c r="K66" i="12"/>
  <c r="L66" i="12" s="1"/>
  <c r="G74" i="13"/>
  <c r="G39" i="13"/>
  <c r="G29" i="13"/>
  <c r="K83" i="12"/>
  <c r="L83" i="12" s="1"/>
  <c r="K50" i="12"/>
  <c r="L50" i="12" s="1"/>
  <c r="K7" i="12"/>
  <c r="L7" i="12" s="1"/>
  <c r="G13" i="13"/>
  <c r="G15" i="13"/>
  <c r="G69" i="13"/>
  <c r="K52" i="12"/>
  <c r="L52" i="12" s="1"/>
  <c r="K21" i="12"/>
  <c r="L21" i="12" s="1"/>
  <c r="G11" i="13"/>
  <c r="G72" i="13"/>
  <c r="K67" i="12"/>
  <c r="L67" i="12" s="1"/>
  <c r="G9" i="13"/>
  <c r="G28" i="13"/>
  <c r="K88" i="12"/>
  <c r="L88" i="12" s="1"/>
  <c r="G81" i="13"/>
  <c r="G51" i="13"/>
  <c r="G44" i="13"/>
  <c r="K39" i="12"/>
  <c r="L39" i="12" s="1"/>
  <c r="K2" i="12"/>
  <c r="H14" i="12"/>
  <c r="G14" i="13"/>
  <c r="G4" i="13"/>
  <c r="G35" i="13"/>
  <c r="G26" i="13"/>
  <c r="J8" i="13"/>
  <c r="K8" i="13" s="1"/>
  <c r="G77" i="13"/>
  <c r="G46" i="13"/>
  <c r="G38" i="13"/>
  <c r="K64" i="12"/>
  <c r="L64" i="12" s="1"/>
  <c r="K20" i="12"/>
  <c r="L20" i="12" s="1"/>
  <c r="K15" i="12"/>
  <c r="L15" i="12" s="1"/>
  <c r="G56" i="13"/>
  <c r="K85" i="12"/>
  <c r="L85" i="12" s="1"/>
  <c r="J55" i="13"/>
  <c r="K55" i="13" s="1"/>
  <c r="G76" i="13"/>
  <c r="G50" i="13"/>
  <c r="G36" i="13"/>
  <c r="G30" i="13"/>
  <c r="G25" i="13"/>
  <c r="K90" i="12"/>
  <c r="L90" i="12" s="1"/>
  <c r="K77" i="12"/>
  <c r="L77" i="12" s="1"/>
  <c r="K65" i="12"/>
  <c r="L65" i="12" s="1"/>
  <c r="K60" i="12"/>
  <c r="L60" i="12" s="1"/>
  <c r="K44" i="12"/>
  <c r="L44" i="12" s="1"/>
  <c r="K37" i="12"/>
  <c r="L37" i="12" s="1"/>
  <c r="K29" i="12"/>
  <c r="L29" i="12" s="1"/>
  <c r="C99" i="12"/>
  <c r="C100" i="12" s="1"/>
  <c r="K57" i="12"/>
  <c r="L57" i="12" s="1"/>
  <c r="K32" i="12"/>
  <c r="L32" i="12" s="1"/>
  <c r="K10" i="12"/>
  <c r="L10" i="12" s="1"/>
  <c r="H6" i="12"/>
  <c r="G85" i="13"/>
  <c r="G79" i="13"/>
  <c r="K58" i="12"/>
  <c r="L58" i="12" s="1"/>
  <c r="K47" i="12"/>
  <c r="L47" i="12" s="1"/>
  <c r="K26" i="12"/>
  <c r="L26" i="12" s="1"/>
  <c r="K12" i="12"/>
  <c r="L12" i="12" s="1"/>
  <c r="H49" i="12"/>
  <c r="G65" i="13"/>
  <c r="G59" i="13"/>
  <c r="G41" i="13"/>
  <c r="K41" i="12"/>
  <c r="L41" i="12" s="1"/>
  <c r="K9" i="12"/>
  <c r="L9" i="12" s="1"/>
  <c r="H80" i="12"/>
  <c r="H70" i="12"/>
  <c r="H56" i="12"/>
  <c r="H51" i="12"/>
  <c r="H48" i="12"/>
  <c r="H19" i="12"/>
  <c r="J2" i="13"/>
  <c r="K2" i="13" s="1"/>
  <c r="K43" i="12"/>
  <c r="L43" i="12" s="1"/>
  <c r="J80" i="13"/>
  <c r="K80" i="13" s="1"/>
  <c r="J33" i="13"/>
  <c r="K33" i="13" s="1"/>
  <c r="J27" i="13"/>
  <c r="K27" i="13" s="1"/>
  <c r="G88" i="13"/>
  <c r="G43" i="13"/>
  <c r="G52" i="13"/>
  <c r="K28" i="12"/>
  <c r="L28" i="12" s="1"/>
  <c r="H27" i="12"/>
  <c r="G42" i="13"/>
  <c r="H78" i="12"/>
  <c r="J2" i="5"/>
  <c r="Q2" i="5" s="1"/>
  <c r="Q120" i="5" s="1"/>
  <c r="G83" i="13"/>
  <c r="K72" i="12"/>
  <c r="L72" i="12" s="1"/>
  <c r="H72" i="12"/>
  <c r="J89" i="13"/>
  <c r="K89" i="13" s="1"/>
  <c r="G53" i="13"/>
  <c r="H84" i="12"/>
  <c r="K84" i="12"/>
  <c r="L84" i="12" s="1"/>
  <c r="H36" i="12"/>
  <c r="K36" i="12"/>
  <c r="L36" i="12" s="1"/>
  <c r="H3" i="12"/>
  <c r="K3" i="12"/>
  <c r="L3" i="12" s="1"/>
  <c r="K53" i="12"/>
  <c r="L53" i="12" s="1"/>
  <c r="H53" i="12"/>
  <c r="J3" i="13"/>
  <c r="G3" i="13"/>
  <c r="J20" i="13"/>
  <c r="K20" i="13" s="1"/>
  <c r="G20" i="13"/>
  <c r="M120" i="5"/>
  <c r="M123" i="5" s="1"/>
  <c r="J10" i="13"/>
  <c r="K10" i="13" s="1"/>
  <c r="G10" i="13"/>
  <c r="H79" i="12"/>
  <c r="K79" i="12"/>
  <c r="L79" i="12" s="1"/>
  <c r="J32" i="13"/>
  <c r="K32" i="13" s="1"/>
  <c r="G32" i="13"/>
  <c r="J68" i="13"/>
  <c r="K68" i="13" s="1"/>
  <c r="G68" i="13"/>
  <c r="H81" i="12"/>
  <c r="K81" i="12"/>
  <c r="L81" i="12" s="1"/>
  <c r="H71" i="12"/>
  <c r="K71" i="12"/>
  <c r="L71" i="12" s="1"/>
  <c r="H33" i="12"/>
  <c r="K33" i="12"/>
  <c r="L33" i="12" s="1"/>
  <c r="K45" i="12"/>
  <c r="L45" i="12" s="1"/>
  <c r="H45" i="12"/>
  <c r="G62" i="13"/>
  <c r="G58" i="13"/>
  <c r="L2" i="12"/>
  <c r="H75" i="12"/>
  <c r="K75" i="12"/>
  <c r="L75" i="12" s="1"/>
  <c r="H61" i="12"/>
  <c r="K61" i="12"/>
  <c r="L61" i="12" s="1"/>
  <c r="H25" i="12"/>
  <c r="K25" i="12"/>
  <c r="L25" i="12" s="1"/>
  <c r="K73" i="12"/>
  <c r="L73" i="12" s="1"/>
  <c r="H73" i="12"/>
  <c r="J12" i="13"/>
  <c r="K12" i="13" s="1"/>
  <c r="G12" i="13"/>
  <c r="G64" i="13"/>
  <c r="K87" i="12"/>
  <c r="L87" i="12" s="1"/>
  <c r="K69" i="12"/>
  <c r="L69" i="12" s="1"/>
  <c r="K59" i="12"/>
  <c r="L59" i="12" s="1"/>
  <c r="K54" i="12"/>
  <c r="L54" i="12" s="1"/>
  <c r="K42" i="12"/>
  <c r="L42" i="12" s="1"/>
  <c r="K38" i="12"/>
  <c r="L38" i="12" s="1"/>
  <c r="K31" i="12"/>
  <c r="L31" i="12" s="1"/>
  <c r="K23" i="12"/>
  <c r="L23" i="12" s="1"/>
  <c r="K5" i="12"/>
  <c r="L5" i="12" s="1"/>
  <c r="K62" i="12"/>
  <c r="L62" i="12" s="1"/>
  <c r="K8" i="12"/>
  <c r="L8" i="12" s="1"/>
  <c r="K82" i="12"/>
  <c r="L82" i="12" s="1"/>
  <c r="J66" i="13"/>
  <c r="K66" i="13" s="1"/>
  <c r="G66" i="13"/>
  <c r="J6" i="13"/>
  <c r="K6" i="13" s="1"/>
  <c r="G6" i="13"/>
  <c r="G49" i="13"/>
  <c r="G19" i="13"/>
  <c r="G5" i="13"/>
  <c r="J5" i="13"/>
  <c r="K5" i="13" s="1"/>
  <c r="J16" i="13"/>
  <c r="K16" i="13" s="1"/>
  <c r="G16" i="13"/>
  <c r="J48" i="13"/>
  <c r="K48" i="13" s="1"/>
  <c r="G48" i="13"/>
  <c r="J120" i="5" l="1"/>
  <c r="J122" i="5" s="1"/>
  <c r="J123" i="5" s="1"/>
  <c r="H92" i="12"/>
  <c r="D93" i="12" s="1"/>
  <c r="D95" i="12" s="1"/>
  <c r="G90" i="13"/>
  <c r="C91" i="13" s="1"/>
  <c r="C93" i="13" s="1"/>
  <c r="K92" i="12"/>
  <c r="K3" i="13"/>
  <c r="K90" i="13" s="1"/>
  <c r="J90" i="13"/>
  <c r="L92" i="12"/>
  <c r="E121" i="5" l="1"/>
</calcChain>
</file>

<file path=xl/sharedStrings.xml><?xml version="1.0" encoding="utf-8"?>
<sst xmlns="http://schemas.openxmlformats.org/spreadsheetml/2006/main" count="544" uniqueCount="303">
  <si>
    <t>actual</t>
  </si>
  <si>
    <t>costo real</t>
  </si>
  <si>
    <t>costos en CPS</t>
  </si>
  <si>
    <t>costo total actividades</t>
  </si>
  <si>
    <t>Realizar 440 actividades de caracterizacion</t>
  </si>
  <si>
    <t>Realizar 420 visitas de promocion de salud y prevencion de factores de riesgo</t>
  </si>
  <si>
    <t>DESCRIPCION ANEXO TECNICO PIC 2016</t>
  </si>
  <si>
    <t>Realizar 168  acciones de visitas de promocion de salud y mejoramiento de los ambientes fisicos.</t>
  </si>
  <si>
    <t>Realizar 280  acciones de educacion de promocion del buen trato y la sana convivencia.</t>
  </si>
  <si>
    <t xml:space="preserve">Realizar 190 encuentros a los nodos de participacion </t>
  </si>
  <si>
    <t>67 act anex tec</t>
  </si>
  <si>
    <t>Realizar 168 actividades educativas en prevencion de violencia sexual e intrafamiliar</t>
  </si>
  <si>
    <t>Realizar 1200</t>
  </si>
  <si>
    <t>Realizar 290</t>
  </si>
  <si>
    <t>Desarrollar 500</t>
  </si>
  <si>
    <t>Realizar 700</t>
  </si>
  <si>
    <t>Realizar 21</t>
  </si>
  <si>
    <t>Realizar 42</t>
  </si>
  <si>
    <t>Realizar 880</t>
  </si>
  <si>
    <t>pic 2016</t>
  </si>
  <si>
    <t>Actividades conexas: reuniones marco de estrategia e ingreso SPP. construccion de productos, registros</t>
  </si>
  <si>
    <t>Realizar 420</t>
  </si>
  <si>
    <t>Realizar 140</t>
  </si>
  <si>
    <t>Realizar 56</t>
  </si>
  <si>
    <t>Realizar 2800</t>
  </si>
  <si>
    <t>Realizar 59900</t>
  </si>
  <si>
    <t>Realizar 6900</t>
  </si>
  <si>
    <t>Realizar 200</t>
  </si>
  <si>
    <t>Realizar 100</t>
  </si>
  <si>
    <t>Realizar 120</t>
  </si>
  <si>
    <t>Realizar 60</t>
  </si>
  <si>
    <t>Realizar 500</t>
  </si>
  <si>
    <t>Realizar 70</t>
  </si>
  <si>
    <t>Realizar 220</t>
  </si>
  <si>
    <t>Realizar 560</t>
  </si>
  <si>
    <t>Realizar 1100</t>
  </si>
  <si>
    <t>Realizar 900</t>
  </si>
  <si>
    <t>Realizar 196</t>
  </si>
  <si>
    <t>Realizar 210</t>
  </si>
  <si>
    <t>Realizar 168</t>
  </si>
  <si>
    <t>Realizar 63</t>
  </si>
  <si>
    <t>Realizar 147</t>
  </si>
  <si>
    <t>Realizar 330</t>
  </si>
  <si>
    <t>Realizar 355</t>
  </si>
  <si>
    <t>Realizar 154</t>
  </si>
  <si>
    <t>Realizar 80</t>
  </si>
  <si>
    <t>Realizar 1500</t>
  </si>
  <si>
    <t>Realizar 16800</t>
  </si>
  <si>
    <t>Realizar 20000</t>
  </si>
  <si>
    <t>Realizar 7000</t>
  </si>
  <si>
    <t>Realizar 4900</t>
  </si>
  <si>
    <t>TODOS</t>
  </si>
  <si>
    <t>TEC AMBIENTAL</t>
  </si>
  <si>
    <t>AUX ENF APS</t>
  </si>
  <si>
    <t>TEC AMBIENTAL. AUX ENF APS</t>
  </si>
  <si>
    <t>TEC PREST SEV</t>
  </si>
  <si>
    <t>COSTO TOTAL</t>
  </si>
  <si>
    <t>Realizar 800 jornadas integrales de promocion de salud y prevencion en el marco de entorno saludable</t>
  </si>
  <si>
    <t>realizar acciones educativas de salud ambiental en los nodos de partcipacion social comunitarios conformados en el ambito barrial</t>
  </si>
  <si>
    <t>Realizar encuentros con grupos de participacion social para la promocion de la salud ambiental en colegios y escuelas</t>
  </si>
  <si>
    <t>Realizar acciones de promocion de la salud ambiental en establecimientos de los barrios priorizados</t>
  </si>
  <si>
    <t>Realizar ejercicio de caracterización del ambiente social de los barrios asignados</t>
  </si>
  <si>
    <t>Realizar actividades de socializacion en los barrios de la estrategia de entornos saludables</t>
  </si>
  <si>
    <t>Realizar veintiseis  mil 26000  visitas de promocion de la salud y prevencion de los riesgos de enfermedad en Salud Publica, mediante la caracterizacion e identificacion de sujetos de interes en salud publica en zonas priorizadas en el marco de los entornos saludables</t>
  </si>
  <si>
    <t>Realizar acciones educativas en prevención de embarazo a temprana edad con padres y cuidadores</t>
  </si>
  <si>
    <t>Realizar acciones  de acompañamiento a los grupos de jovenes y adolecentes para prevencion de embrazo a temprana edad en transferencia práctica del conocimiento</t>
  </si>
  <si>
    <t>Realizar 290 en el marco de la estrategia escuelas y colegios saludables</t>
  </si>
  <si>
    <t>Conformar y hacer mantenimiento el nodo escolar denominado comité de escuelas saludables</t>
  </si>
  <si>
    <t>Realizar encuentros para implementacion de una estrategia de prevención del suicidio en medio escolar (3 sesiones educativas por I.E. públicas priorizadas)</t>
  </si>
  <si>
    <t>Realización caracterización social y comunitaria con grupos de jovenes y adolecentes de los sectores asignados mediante metodología SIDIES en las comunidades asignadas en el marco de la estrategia zonas de escucha</t>
  </si>
  <si>
    <t>Realizar encuentros de mantenimiento a las familias participantes en familias fuertes</t>
  </si>
  <si>
    <t>Realizar 280</t>
  </si>
  <si>
    <t>Realizar   asambleas  comunitarias para promover la veeduria en salud</t>
  </si>
  <si>
    <t xml:space="preserve">Participar en la capacitaciòn y pràcticas comunitarias a los veedores en salud en temas de interès en salud pùblica y aseguramiento </t>
  </si>
  <si>
    <t>Realizar actividades en tomas barriales priorizadas en la Secretaria de Salud y Seguridad Social y dirigidas a promover la salud y calidad de vida, la prevención y control de los riesgos y daños en salud y mejoramientos de los entornos familiares comunitarios.</t>
  </si>
  <si>
    <t>Apoyo y acompañamiento a la formación en deberes y derechos de acuerdo con peticiones de la comunidad</t>
  </si>
  <si>
    <t>Realizar 7</t>
  </si>
  <si>
    <t>Realizar 28</t>
  </si>
  <si>
    <t>costo unitario</t>
  </si>
  <si>
    <t>PROGRAMA</t>
  </si>
  <si>
    <t>CASA SANA</t>
  </si>
  <si>
    <t>SALUD AMBIENTAL</t>
  </si>
  <si>
    <t>CRONICAS</t>
  </si>
  <si>
    <t>Realizar 90</t>
  </si>
  <si>
    <t>Realizar jornadas de promocion y prevencion de acciones colectivas de educacion en salud en elmarco de la estrategia de entornos, comportamientos, y estilos de vida saludable.</t>
  </si>
  <si>
    <t>SSR</t>
  </si>
  <si>
    <t>TB</t>
  </si>
  <si>
    <t>PAI</t>
  </si>
  <si>
    <t>ZOONOSIS</t>
  </si>
  <si>
    <t>ETV</t>
  </si>
  <si>
    <t xml:space="preserve">Apoyar campañas masivas y festivales </t>
  </si>
  <si>
    <t>Realizar acciones de canaizacion a servicios de salud de primer nivel de atención y a programas comunitarios del sector.</t>
  </si>
  <si>
    <t>conexas</t>
  </si>
  <si>
    <t>Implemetar una estrategia de prevencion de embarazo a temprana edad dirigida a adolecentes jovenes y padres de familia a traves de acciones ludico pedagogicas que incluyan la expresion artistica como expresion educativa</t>
  </si>
  <si>
    <t>Implemetar  estrategia AIEPI con enfoque diferencial por etnia en plan de herramientas pedagogicas con construccion participativa de las comunidades indigenas.</t>
  </si>
  <si>
    <t xml:space="preserve">valor conexas </t>
  </si>
  <si>
    <t>costo mas el 10</t>
  </si>
  <si>
    <t>COSTO TOTAL 10 + conexa</t>
  </si>
  <si>
    <t>costo total</t>
  </si>
  <si>
    <t>88 act anex tec</t>
  </si>
  <si>
    <t>Realizar veintiseis  mil 34000  visitas de promocion de la salud y prevencion de los riesgos de enfermedad en Salud Publica, mediante la caracterizacion e identificacion de sujetos de interes en salud publica en zonas priorizadas en el marco de los entornos saludables</t>
  </si>
  <si>
    <t>Realizar 800 actividades de caracterizacion</t>
  </si>
  <si>
    <t>Realizar 800 visitas de promocion de salud y prevencion de factores de riesgo</t>
  </si>
  <si>
    <t>Realizar 700 jornadas integrales de promocion de salud y prevencion en el marco de entorno saludable</t>
  </si>
  <si>
    <t>Realizar 300  acciones de visitas de promocion de salud y mejoramiento de los ambientes fisicos.</t>
  </si>
  <si>
    <t>Realizar 160 encuentros con grupos de participacion social para la promocion de la salud ambiental en colegios y escuelas</t>
  </si>
  <si>
    <t>realizar 80 acciones educativas de salud ambiental en los nodos de partcipacion social comunitarios conformados en el ambito barrial</t>
  </si>
  <si>
    <t>Realizar 280 acciones de promocion de la salud ambiental en establecimientos de los barrios priorizados</t>
  </si>
  <si>
    <t>Realizar 550  acciones de educacion de promocion del buen trato y la sana convivencia.</t>
  </si>
  <si>
    <t>Realizar 80 actividades de socializacion en los barrios de la estrategia de entornos saludables</t>
  </si>
  <si>
    <t>Realizar 80 ejercicio de caracterización del ambiente social de los barrios asignados</t>
  </si>
  <si>
    <t xml:space="preserve">Realizar 300 encuentros a los nodos de participacion </t>
  </si>
  <si>
    <t>Realizar 400</t>
  </si>
  <si>
    <t>Realizar 63 acciones educativas en prevención de embarazo a temprana edad con padres y cuidadores</t>
  </si>
  <si>
    <t>Realizar 98 acciones  de acompañamiento a los grupos de jovenes y adolecentes para prevencion de embrazo a temprana edad en transferencia práctica del conocimiento</t>
  </si>
  <si>
    <t>Realizar 800</t>
  </si>
  <si>
    <t>Realizar 270 en el marco de la estrategia escuelas y colegios saludables</t>
  </si>
  <si>
    <t>Conformar y hacer 270 acciones de mantenimiento  nodo escolar denominado comité de escuelas saludables</t>
  </si>
  <si>
    <t>Realizar 3000</t>
  </si>
  <si>
    <t>Realizar 52000</t>
  </si>
  <si>
    <t>Realizar 315</t>
  </si>
  <si>
    <t>Realizar 400 encuentros para implementacion de una estrategia de prevención del suicidio en medio escolar (3 sesiones educativas por I.E. públicas priorizadas)</t>
  </si>
  <si>
    <t>Realizar 160</t>
  </si>
  <si>
    <t>Realizar 840</t>
  </si>
  <si>
    <t>Realizaciónde 140 acciones de caracterización social y comunitaria con grupos de jovenes y adolecentes de los sectores asignados mediante metodología SIDIES en las comunidades asignadas en el marco de la estrategia zonas de escucha</t>
  </si>
  <si>
    <t>Realizar 210 encuentros de mantenimiento a las familias participantes en familias fuertes</t>
  </si>
  <si>
    <t>Realizar   220 asambleas  comunitarias para promover la veeduria en salud</t>
  </si>
  <si>
    <t xml:space="preserve">Participar con  200 acciones en la capacitaciòn y pràcticas comunitarias a los veedores en salud en temas de interès en salud pùblica y aseguramiento </t>
  </si>
  <si>
    <t>Realizar 170</t>
  </si>
  <si>
    <t>Realizar 360</t>
  </si>
  <si>
    <t>Realizar28  actividades en tomas barriales priorizadas en la Secretaria de Salud y Seguridad Social y dirigidas a promover la salud y calidad de vida, la prevención y control de los riesgos y daños en salud y mejoramientos de los entornos familiares comunitarios.</t>
  </si>
  <si>
    <t>Realizar 78</t>
  </si>
  <si>
    <t>Realizar 72</t>
  </si>
  <si>
    <t>Realizar 6</t>
  </si>
  <si>
    <t>Realizar 12</t>
  </si>
  <si>
    <t>Realizar 14000</t>
  </si>
  <si>
    <t>Realizar 6000</t>
  </si>
  <si>
    <t>Cant actividades</t>
  </si>
  <si>
    <t>costo total act + el 10</t>
  </si>
  <si>
    <t>costos act en CPS</t>
  </si>
  <si>
    <t>costo act +10 + conexa</t>
  </si>
  <si>
    <t>valor unidad conexas</t>
  </si>
  <si>
    <t xml:space="preserve">valor total conexas </t>
  </si>
  <si>
    <t>Total act PIC</t>
  </si>
  <si>
    <t>CPS PIC 2016</t>
  </si>
  <si>
    <t>presupuesto a 24 de octubre(jorge betancur) ESE</t>
  </si>
  <si>
    <t>aiepi + embarazo</t>
  </si>
  <si>
    <t>POR EJECUTAR</t>
  </si>
  <si>
    <t>Desarrollar una estrategia colectiva de prevencion  de VIH-SIDA aunado al dia mundial de la salud con enfasis en zona rural. Esta estrategia incluye 15 acciones colectivas</t>
  </si>
  <si>
    <t>Desarrollar una estrategia colectiva de prevencion de factores de riesgo en el marco de la temporada decembrina en comunidades con enfasys en la disminucion de consumo de licor no uso de polvora y prevencion de violencia intrafamiliar con apoyo en el arte escenico (15 acciones colectivas)</t>
  </si>
  <si>
    <t>VIH</t>
  </si>
  <si>
    <t xml:space="preserve">Realizar veintiseis  mil 34000  visitas de promocion de la salud y prevencion de los riesgos de enfermedad en Salud Publica, mediante la caracterizacion e identificacion de sujetos de interes en salud publica en zonas priorizadas en el marco de la estrategia de APS </t>
  </si>
  <si>
    <t xml:space="preserve">Realizar 800 actividades de caracterizacion de los entornos con enfasis en el ambiente fisico de los barrios priorizados por la estrategia de Atencion primaria en salud. </t>
  </si>
  <si>
    <t xml:space="preserve">Realizar 800 visitas de promocion de salud y prevencion de factores de riesgo en salud ambiental en viviendas priorizadas por la estrategia de atencion primaria en salud </t>
  </si>
  <si>
    <t>Realizar 700 jornadas integrales de promocion de  la salud en el  marco de entorno saludables</t>
  </si>
  <si>
    <t>Realizar 300  acciones de promocion de la salud y mejoramiento de los ambientes fisicos en el ambito escolar.</t>
  </si>
  <si>
    <t xml:space="preserve">Realizar 160 encuentros de con grupos de participacion social para la promocion de la salud ambiental en colegios y escuelas de zonas priorizadas por la estrategia de atencion primaria en salud </t>
  </si>
  <si>
    <t>realizar 80 acciones educativas de salud ambiental en los nodos de partcipacion social comunitaria conformados en el ambito barrial</t>
  </si>
  <si>
    <t>Realizar 80 actividades de caracterización del ambiente social de los barrios asignados</t>
  </si>
  <si>
    <t>Realizar 300 encuentros a los nodos de participacion social  en los barrios asignados y realizar encuentros de mantenimiento en procesos de educacion en salud</t>
  </si>
  <si>
    <t xml:space="preserve">Realizar 168 actividades educativas en prevencion de violencia sexual e intrafamiliar en niños, niñas y adolecentes. </t>
  </si>
  <si>
    <t>Realizar 1200 visitas educativas familiares e intervencion grupal breve a familias detectadas con riesgo psicosocial en su funcionalidad familiar</t>
  </si>
  <si>
    <t>Realizar 290 encuentros colectivos de mantenimiento a grupos de padres y cuidadores, zona de escucha comunitaria para padres y cuidadores de infantes y adolecentes y/o de niños y niñas en condicion de discapacidad</t>
  </si>
  <si>
    <t>Desarrollar 500 acciones colectivas de promocion de la salud mental bajo denominacion sentido vital con enfasis en adolecentes y jovenes</t>
  </si>
  <si>
    <t>Realizar 1200jornadas de promocion en deberes y derechos en salud.</t>
  </si>
  <si>
    <t>Realizar 400 jornadas de promocion de la salud nutricional en el ambito comunitario.</t>
  </si>
  <si>
    <t>Realizar 290 encuentros colectivos de mantenimiento a grupos de adolecentes y jovenes conformados en instituciones educativas para desarrollo de la estrategia de informacion, comunicacion y educacion en salud en prevencion de embarazo a temprana edad.</t>
  </si>
  <si>
    <t>Realizar 21 actividades masivas en la I:E baojo la denominacion senderos de la sexualidad.</t>
  </si>
  <si>
    <t>Realizar 90 encuentros con adolecentes y jovenes para desarrollar grupos focales de representaciones sociales frente a temas relacionados con el embarazo a temprana edad.</t>
  </si>
  <si>
    <t>Realizar 800 acciones colectivas de la salud escolar por medio de la hora saludable, en el marco de la estrategia escuelas y colegios saludables.</t>
  </si>
  <si>
    <t xml:space="preserve">Realizar 270 actividades de promocion de la salud en niños, niñas y adolecentes con padres y cuidadores en el marco de la estrategia escuelas </t>
  </si>
  <si>
    <t>implementar en el ambito escolar 400 encuentros colectivos de promocion de actividad fisica denominados "escuela activa"</t>
  </si>
  <si>
    <t>realizar 270 acciones de conformidad y mantenimiento el nodo escolar denomidado comité de escuelas saludables</t>
  </si>
  <si>
    <t>Realizar 400 acciones colectivas dirigidas al mejoramiento de la funcionalidad familiar a traves de la estrategia familiares fuertes</t>
  </si>
  <si>
    <t xml:space="preserve">Realizar 140 acciones colectivas de estimulacion integral de la primera infancia en el ambito barrial en el marco de la estrategia de vecinos y amigos de la infancia </t>
  </si>
  <si>
    <t>Realizar 100 acciones colectivas en el marco de jornada escolar unica en escuelas y colegios saludables en el componente de aprndizaje, comunicación y arte</t>
  </si>
  <si>
    <t xml:space="preserve">Realizar 3000 acciones de promocion de la estimulacion integral del sano crecimiento y desarrollo de la primera infancia con enfasis en habilidades linguisticas, cognitivas, motices y perceptuales </t>
  </si>
  <si>
    <t xml:space="preserve">Realizar 140 jornadas de promocion de la salud bucal en el ambito barrial </t>
  </si>
  <si>
    <t xml:space="preserve">Realizar 52000 actividades de promocion de la salud bucal en el ambito escolar a infantes y adolecentes. </t>
  </si>
  <si>
    <t>Realizar 6900 actividades de promocion de la salud bucal en la primerainfancia en el ambito ICBF</t>
  </si>
  <si>
    <t xml:space="preserve">Realizar 200 actividades de educacion en salud sobre habilidades para la vida, prevencion de suicidio, violencias evitables, rutas de atencion, identificacion masculina y femenina para prevenir la violencia y pautas de crianza en sectores priorizados </t>
  </si>
  <si>
    <t>Realizar 80 intervenciones de prevencion y promocion de la salud mental con barras activas, poblacion carcelaria y/o privada de la libertad y en proceso de reintegracion .</t>
  </si>
  <si>
    <t>Realizar 120 acciones de fortalecimiento de la estrategia de convivencia social: promocion de masculinidad y feminidades positivas, regulacion emocional de sectores priorizados.</t>
  </si>
  <si>
    <t>Realizar 90 encuentros de mantenimiento con grupos de jovenes gestores de salud mental en el ambito barrial y/o escolar.</t>
  </si>
  <si>
    <t>Realizar de tamizajes (SRQ) y 315 intervenciones breves en salud mental a poblacion que lo requiera de las comunidades priorizadas en el marco de la estrategia prevencion de violencia y promocion de a sana convivencia.</t>
  </si>
  <si>
    <t>Realizar 70 acciones pedagogicas de prevencion de la enfermedad y promocion de la salud mental con victimas del conflicto armado de los sectores priorizados.</t>
  </si>
  <si>
    <t>desarrollar 140 acciones de apoyo psicosocial con familias victimas del conflicto armado, programadas de comun acuerdo con la coordinacion del programa.</t>
  </si>
  <si>
    <t>Realizar 100 encuentros colectivos de promocion del buen trato y la sana convivencia a traves de la estrategia de museo del buen trato en comunidades priorizadas.</t>
  </si>
  <si>
    <t xml:space="preserve">Realizar 160 encuentros de prevencion y mitigacion de riesgo a consumo de spa con equipos de base comunitaria en el marco de la estrategia zonas de escucha. </t>
  </si>
  <si>
    <t xml:space="preserve">Realizar 420 actividades de educacion en promocion de la salud mental y fortalecimiento de habilidades para la vida a poblacion general con enfasis en adolecenes y jovenes. </t>
  </si>
  <si>
    <t xml:space="preserve">Realizar 840 intervenciones breves en salud mental dirigidas a adolecentes y jovenes en el marco de la estrategia zonas de escucha </t>
  </si>
  <si>
    <t>Realizar 140 actividades de promocion de la salud a veedores en salud e integrantes del COPACO  municipal.</t>
  </si>
  <si>
    <t xml:space="preserve">Realizar 70 actividades grupales a poblacion afiliada al SGSSS de los sectores y personas priorizadas por la secretaria de salud con el fin de promocionar los deberes y derechos </t>
  </si>
  <si>
    <t>Realizar   220 asambleas  comunitarias para promocion de las veedurias en salud</t>
  </si>
  <si>
    <t xml:space="preserve">Participar con  200 pràcticas comunitarias a los veedores en salud en temas de interès en salud pùblica y aseguramiento </t>
  </si>
  <si>
    <t xml:space="preserve">Realizar 900 jornadas integrales de caraterizacion para el reconocimiento de factores de riesgo en el marco de la estrategia entornos saludables </t>
  </si>
  <si>
    <t xml:space="preserve">Realizar 196 jornadas de promocion de la salud ambiental mediante el desarrollo de talleres ludico pedagogicos. </t>
  </si>
  <si>
    <t xml:space="preserve">Realizar 210 actividades colectivas nodos comunitarios mediante acciones promocion en alimentacion saludable en el marco de la estrategia CARMEN </t>
  </si>
  <si>
    <t xml:space="preserve">Realizar 42 acciones ludico-educativas en nodos comunitarios mediante acciones promocion en alimentacion saludable en el marco de la estrategia RBC </t>
  </si>
  <si>
    <t xml:space="preserve">Realizar 168 actividades colectivas en nodos comunitarios mediante acciones promocion de actividad fisica en el marco de la estrategia CARMEN </t>
  </si>
  <si>
    <t>Realizar 63 acciones-ludico-recreativas de promocion de actividad fisica con poblacion discapacitada en nodos de RBC</t>
  </si>
  <si>
    <t xml:space="preserve">Realizar 170 acciones en escuelas y colegios saludables en grados 6to y 7mo con actividad de educacion para prevenir consumo de cigarrillo. </t>
  </si>
  <si>
    <t xml:space="preserve">Realizar 168 actiividades de actividad fisica y ludica recreativas a poblacion priorizada por la estrategia entornos saludables </t>
  </si>
  <si>
    <t xml:space="preserve">Realizar 330 jornadas de promocion de actividad fisica en el ambito escolar </t>
  </si>
  <si>
    <t xml:space="preserve">Realizar 147 encuentros con nodos RBC para la construccion de planes de intervencion familiar y comunitaria con personas en situacion de discapacidad y cuidadores </t>
  </si>
  <si>
    <t xml:space="preserve">Realizar 70 actividades colectivas a instituciones educativas para promocion del proceso de vejez y envejecimiento saludables </t>
  </si>
  <si>
    <t>Realizar 360actividades de educacion en salud con grupos de adultos mayores para promocion de derechos y deberes en salud, proceso de vejez y envejecimiento saludable</t>
  </si>
  <si>
    <t xml:space="preserve">realizar 42 actividades de apoyo y acompañamiento a la formacion en deberes y derechos de acuerdo con peticiones de la comunidad </t>
  </si>
  <si>
    <t xml:space="preserve">Realizar 154 jornadas integrales de promocion de la salud sexual y reproductiva apoyo a procesos de vigilancia epidemiologia. </t>
  </si>
  <si>
    <t xml:space="preserve">Realizar 78actividades de prevencion y control de la tuberculosis en grupos familiares de uruarios diagnosticados con tuberculosis sensible y farmacoresistente con coinfeccion, con riesgo o perdida en el seguimiento del programada de control de TB </t>
  </si>
  <si>
    <t xml:space="preserve">Realizar 60 acciones de prevencion y control de tb en grupos poblacionales de alto riesgo como habitante de calle, consumidores de sustancias psicoactivas y otros factores psicosociales. </t>
  </si>
  <si>
    <t xml:space="preserve">Realizar 72 acciones de educacion en salud en prevencion y control de tb en el ambito escolar </t>
  </si>
  <si>
    <t xml:space="preserve">Realizar 6 acciones educativas comunitarias de tb y coinfeccion VIH con enfoque psicosocial con grupos de alto riesgo como son trabajadoras sexuales, sitios de homosocializacion </t>
  </si>
  <si>
    <t xml:space="preserve">Realizar 12 acciones de nformacion, educacion y comunicación orientadas a disminuir el estigma y discriminacion hacia las personas con TB y VIH </t>
  </si>
  <si>
    <t xml:space="preserve">Realizar 42 acciones colectivas para mantener los grupos de apoyo comunitario en prevencion y control de la tb </t>
  </si>
  <si>
    <t xml:space="preserve">Realizar 1200 actividades de prevencion y control de la tuberculosis en grupos familiares de usuarios diagnosticadas </t>
  </si>
  <si>
    <t xml:space="preserve">Realizar 1500 jornadas integrales de apoyo a la promocion de la vacunacion y la estrategia AEIPI para el control de las enfermedades inmunoprevenibles y prevalentes de la infancia. </t>
  </si>
  <si>
    <t xml:space="preserve">Realizar 14000 acciones colectivas de prevencion de las enfermedades zoonoticas y promocion y administracion de biologico de la vacunacion antirrabica </t>
  </si>
  <si>
    <t>Realizar 28 jornadas integrales de promocion de las salud, prevencion y control de los riesgos asociados a la presencia de roedores y plagas (CIRP)</t>
  </si>
  <si>
    <t>Realizar 28 jornadas integrales de promocion de la salud, y prevencion de los riesgos a traves de talleres de caracol gigante africano y convivencia responsable con animales de compañía -COREAC.</t>
  </si>
  <si>
    <t xml:space="preserve">Realizar 20000 acciones educativas y de prevencion mediante metodos fisicos o de saneamiento del medio y el levantamiento de indices aedicos </t>
  </si>
  <si>
    <t xml:space="preserve">Realizar 6000 abatizaciones de depositos (en viviendas o en sumideros) </t>
  </si>
  <si>
    <t xml:space="preserve">Realizar 6000 acciones de control quimico (fumigacion ) para prevencion de enfermedades trasmitidas por vectores en zonas priorizadas. </t>
  </si>
  <si>
    <t xml:space="preserve">Realizar 100 actividades educativas en comunidades en prevencion ETV </t>
  </si>
  <si>
    <t xml:space="preserve">Realizar 200  actividades educativas talleres salud en el ambito escolar en prevencion de ETV </t>
  </si>
  <si>
    <t xml:space="preserve">realizar 1224 jornadas masivas de la salud publica en el ambito barrial y/o escolar </t>
  </si>
  <si>
    <t xml:space="preserve">Realizar 5580 acciones de canalizacion a servicios de salud y a programacion comunitarios del sector </t>
  </si>
  <si>
    <t>Realizar 100 jornadas de promocion y prevencion de acciones colectivas de educacion en salud en elmarco de la estrategia de entornos, comportamientos, y estilos de vida saludable.</t>
  </si>
  <si>
    <t>APS</t>
  </si>
  <si>
    <t>CDP</t>
  </si>
  <si>
    <t>Salud mental</t>
  </si>
  <si>
    <t>Salud ambiental</t>
  </si>
  <si>
    <t>Salud Bucal</t>
  </si>
  <si>
    <t>Perfil</t>
  </si>
  <si>
    <t>Valor unitario mes</t>
  </si>
  <si>
    <t>Valor total profesionales</t>
  </si>
  <si>
    <t>Aseguramiento</t>
  </si>
  <si>
    <t>Dimensión</t>
  </si>
  <si>
    <t>Estrategia</t>
  </si>
  <si>
    <t>Casa sana</t>
  </si>
  <si>
    <t>Sexualidad con sentido</t>
  </si>
  <si>
    <t>Salud bucal</t>
  </si>
  <si>
    <t>Cantidad</t>
  </si>
  <si>
    <t>Meses</t>
  </si>
  <si>
    <t>Casa Sana</t>
  </si>
  <si>
    <t>Sexualidad</t>
  </si>
  <si>
    <t>Nutrición</t>
  </si>
  <si>
    <t>Transporte</t>
  </si>
  <si>
    <t>Impresos</t>
  </si>
  <si>
    <t>Trabajadora social</t>
  </si>
  <si>
    <t>Psicóloga</t>
  </si>
  <si>
    <t>Enfermera</t>
  </si>
  <si>
    <t>Técnico control ambiental</t>
  </si>
  <si>
    <t>Técnico salud pública</t>
  </si>
  <si>
    <t>Auxiliar de enfermería</t>
  </si>
  <si>
    <t>Higienista</t>
  </si>
  <si>
    <t>Psicológa</t>
  </si>
  <si>
    <t>Fisioterapeuta</t>
  </si>
  <si>
    <t>Convivencia</t>
  </si>
  <si>
    <t>Víctimas</t>
  </si>
  <si>
    <t>Reduccion de daños</t>
  </si>
  <si>
    <t>Deberes y derechos</t>
  </si>
  <si>
    <t>Vacunación</t>
  </si>
  <si>
    <t>COVID</t>
  </si>
  <si>
    <t>Tuberculosis</t>
  </si>
  <si>
    <t>Auxiliar de enfermería indigenas</t>
  </si>
  <si>
    <t>Perifoneos</t>
  </si>
  <si>
    <t>Estrategia educomunicativa</t>
  </si>
  <si>
    <t>Crónicas
 no transmisibles</t>
  </si>
  <si>
    <t>Administrador ambiental</t>
  </si>
  <si>
    <t>Zonas</t>
  </si>
  <si>
    <t>Familias</t>
  </si>
  <si>
    <t>Par</t>
  </si>
  <si>
    <t>Comunicador diseñador</t>
  </si>
  <si>
    <t>Entornos</t>
  </si>
  <si>
    <t>Equipos celulares con sim card y plan</t>
  </si>
  <si>
    <t>Cuñas y entrevistas</t>
  </si>
  <si>
    <t>Reeducador (Profesional pedagogo reeducativo)</t>
  </si>
  <si>
    <t>Bacteriologa</t>
  </si>
  <si>
    <t>Camioneta</t>
  </si>
  <si>
    <t>Chalecos, carnets</t>
  </si>
  <si>
    <t>Papelería, insumos materiales para las actividades</t>
  </si>
  <si>
    <t>SM</t>
  </si>
  <si>
    <t xml:space="preserve">Microbus </t>
  </si>
  <si>
    <t>Perifoneos 
Medios masivos y entregables</t>
  </si>
  <si>
    <t>Coordinador</t>
  </si>
  <si>
    <t>Admtvo</t>
  </si>
  <si>
    <t>Coordinación PIC</t>
  </si>
  <si>
    <t>Aseg</t>
  </si>
  <si>
    <t>Impresos Deberes y derechos, rutas (5.000 c/u)</t>
  </si>
  <si>
    <t>Pruebas 3ra y 4ta generación y hepatitis C</t>
  </si>
  <si>
    <t>Albendazol e ivermectina</t>
  </si>
  <si>
    <t>EPP (Caretas,tapabocas,batas,guantes,alcohol,etc.)</t>
  </si>
  <si>
    <t>Escuelas</t>
  </si>
  <si>
    <t>Escuelas saludables</t>
  </si>
  <si>
    <t>TODO PIC</t>
  </si>
  <si>
    <t>Otros</t>
  </si>
  <si>
    <t>UTILIDAD ESE</t>
  </si>
  <si>
    <t>TOTAL PPTO</t>
  </si>
  <si>
    <t>Total RH Personal operativo</t>
  </si>
  <si>
    <t>Profesional especializado</t>
  </si>
  <si>
    <t>Apoyo enfermeras</t>
  </si>
  <si>
    <t>Impresos depresión,violencia de género y spa (2.000 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</si>
</sst>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quot;$&quot;* #,##0.00_-;_-&quot;$&quot;* &quot;-&quot;??_-;_-@_-"/>
    <numFmt numFmtId="165" formatCode="_-* #,##0.00\ _€_-;\-* #,##0.00\ _€_-;_-* &quot;-&quot;??\ _€_-;_-@_-"/>
    <numFmt numFmtId="166" formatCode="_ * #,##0.00_ ;_ * \-#,##0.00_ ;_ * &quot;-&quot;??_ ;_ @_ "/>
    <numFmt numFmtId="167" formatCode="_-* #,##0_-;\-* #,##0_-;_-* &quot;-&quot;??_-;_-@_-"/>
    <numFmt numFmtId="168" formatCode="_-&quot;$&quot;* #,##0_-;\-&quot;$&quot;* #,##0_-;_-&quot;$&quot;* &quot;-&quot;??_-;_-@_-"/>
  </numFmts>
  <fonts count="25" x14ac:knownFonts="1">
    <font>
      <sz val="11"/>
      <color theme="1"/>
      <name val="Calibri"/>
      <family val="2"/>
      <scheme val="minor"/>
    </font>
    <font>
      <u/>
      <sz val="10"/>
      <color indexed="12"/>
      <name val="Arial"/>
      <family val="2"/>
    </font>
    <font>
      <sz val="10"/>
      <name val="Arial"/>
      <family val="2"/>
    </font>
    <font>
      <sz val="14"/>
      <name val="Arial"/>
      <family val="2"/>
    </font>
    <font>
      <u/>
      <sz val="11"/>
      <color theme="10"/>
      <name val="Calibri"/>
      <family val="2"/>
    </font>
    <font>
      <b/>
      <sz val="14"/>
      <color rgb="FFFF0000"/>
      <name val="Calibri"/>
      <family val="2"/>
      <scheme val="minor"/>
    </font>
    <font>
      <b/>
      <sz val="14"/>
      <color theme="1"/>
      <name val="Calibri"/>
      <family val="2"/>
      <scheme val="minor"/>
    </font>
    <font>
      <sz val="14"/>
      <color theme="1"/>
      <name val="Calibri"/>
      <family val="2"/>
      <scheme val="minor"/>
    </font>
    <font>
      <b/>
      <sz val="14"/>
      <color rgb="FFFFFF00"/>
      <name val="Calibri"/>
      <family val="2"/>
      <scheme val="minor"/>
    </font>
    <font>
      <sz val="11"/>
      <color theme="1"/>
      <name val="Calibri"/>
      <family val="2"/>
      <scheme val="minor"/>
    </font>
    <font>
      <sz val="14"/>
      <color theme="0"/>
      <name val="Calibri"/>
      <family val="2"/>
      <scheme val="minor"/>
    </font>
    <font>
      <b/>
      <sz val="18"/>
      <color theme="0"/>
      <name val="Calibri"/>
      <family val="2"/>
      <scheme val="minor"/>
    </font>
    <font>
      <b/>
      <sz val="20"/>
      <color theme="1"/>
      <name val="Calibri"/>
      <family val="2"/>
      <scheme val="minor"/>
    </font>
    <font>
      <b/>
      <sz val="20"/>
      <name val="Arial"/>
      <family val="2"/>
    </font>
    <font>
      <b/>
      <sz val="14"/>
      <name val="Arial"/>
      <family val="2"/>
    </font>
    <font>
      <sz val="12"/>
      <name val="Arial"/>
      <family val="2"/>
    </font>
    <font>
      <sz val="9"/>
      <color theme="1"/>
      <name val="Calibri"/>
      <family val="2"/>
      <scheme val="minor"/>
    </font>
    <font>
      <sz val="11"/>
      <name val="Arial"/>
      <family val="2"/>
    </font>
    <font>
      <b/>
      <sz val="14"/>
      <color theme="0"/>
      <name val="Calibri"/>
      <family val="2"/>
      <scheme val="minor"/>
    </font>
    <font>
      <b/>
      <sz val="11"/>
      <color theme="1"/>
      <name val="Calibri"/>
      <family val="2"/>
      <scheme val="minor"/>
    </font>
    <font>
      <b/>
      <sz val="11"/>
      <color theme="0"/>
      <name val="Calibri"/>
      <family val="2"/>
      <scheme val="minor"/>
    </font>
    <font>
      <b/>
      <sz val="13"/>
      <color theme="1"/>
      <name val="Calibri"/>
      <family val="2"/>
      <scheme val="minor"/>
    </font>
    <font>
      <b/>
      <sz val="11"/>
      <color rgb="FFC00000"/>
      <name val="Calibri"/>
      <family val="2"/>
      <scheme val="minor"/>
    </font>
    <font>
      <sz val="11"/>
      <name val="Calibri"/>
      <family val="2"/>
      <scheme val="minor"/>
    </font>
    <font>
      <sz val="8.5"/>
      <color theme="1"/>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rgb="FF0070C0"/>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s>
  <cellStyleXfs count="14">
    <xf numFmtId="0" fontId="0" fillId="0" borderId="0"/>
    <xf numFmtId="0" fontId="2" fillId="0" borderId="0"/>
    <xf numFmtId="0" fontId="4"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166"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cellStyleXfs>
  <cellXfs count="384">
    <xf numFmtId="0" fontId="0" fillId="0" borderId="0" xfId="0"/>
    <xf numFmtId="0" fontId="7" fillId="0" borderId="0" xfId="0" applyFont="1"/>
    <xf numFmtId="0" fontId="7" fillId="2" borderId="0" xfId="0" applyFont="1" applyFill="1"/>
    <xf numFmtId="167" fontId="7" fillId="0" borderId="0" xfId="11" applyNumberFormat="1" applyFont="1"/>
    <xf numFmtId="0" fontId="3" fillId="0" borderId="9" xfId="0" applyFont="1" applyFill="1" applyBorder="1" applyAlignment="1">
      <alignment horizontal="center" vertical="center" wrapText="1"/>
    </xf>
    <xf numFmtId="0" fontId="7" fillId="3" borderId="0" xfId="0" applyFont="1" applyFill="1"/>
    <xf numFmtId="0" fontId="6" fillId="0" borderId="0" xfId="0" applyFont="1" applyAlignment="1">
      <alignment horizontal="center"/>
    </xf>
    <xf numFmtId="0" fontId="7" fillId="0" borderId="1" xfId="0" applyFont="1" applyBorder="1"/>
    <xf numFmtId="9" fontId="6" fillId="0" borderId="0" xfId="0" applyNumberFormat="1" applyFont="1" applyAlignment="1">
      <alignment horizontal="center"/>
    </xf>
    <xf numFmtId="0" fontId="10" fillId="4" borderId="1" xfId="0" applyFont="1" applyFill="1" applyBorder="1" applyAlignment="1">
      <alignment vertical="center"/>
    </xf>
    <xf numFmtId="167" fontId="7" fillId="0" borderId="1" xfId="11" applyNumberFormat="1" applyFont="1" applyBorder="1"/>
    <xf numFmtId="0" fontId="10" fillId="4" borderId="0" xfId="0" applyFont="1" applyFill="1"/>
    <xf numFmtId="167" fontId="12" fillId="0" borderId="0" xfId="11" applyNumberFormat="1" applyFont="1"/>
    <xf numFmtId="0" fontId="3" fillId="3" borderId="1" xfId="0" applyFont="1" applyFill="1" applyBorder="1" applyAlignment="1">
      <alignment vertical="center" wrapText="1"/>
    </xf>
    <xf numFmtId="168" fontId="3" fillId="0" borderId="9" xfId="1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5" borderId="1" xfId="0" applyFont="1" applyFill="1" applyBorder="1" applyAlignment="1">
      <alignment horizontal="center" vertical="center" wrapText="1"/>
    </xf>
    <xf numFmtId="167" fontId="6" fillId="0" borderId="0" xfId="11" applyNumberFormat="1" applyFont="1"/>
    <xf numFmtId="167" fontId="6" fillId="0" borderId="0" xfId="11" applyNumberFormat="1" applyFont="1" applyAlignment="1">
      <alignment wrapText="1"/>
    </xf>
    <xf numFmtId="167" fontId="5" fillId="0" borderId="0" xfId="11" applyNumberFormat="1" applyFont="1" applyFill="1"/>
    <xf numFmtId="0" fontId="13"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167" fontId="12" fillId="6" borderId="0" xfId="11" applyNumberFormat="1" applyFont="1" applyFill="1"/>
    <xf numFmtId="0" fontId="6" fillId="0" borderId="7" xfId="0" applyFont="1" applyBorder="1" applyAlignment="1">
      <alignment horizontal="center" vertical="center" wrapText="1"/>
    </xf>
    <xf numFmtId="1" fontId="7" fillId="0" borderId="0" xfId="0" applyNumberFormat="1" applyFont="1" applyAlignment="1">
      <alignment horizontal="center" vertical="center"/>
    </xf>
    <xf numFmtId="1" fontId="7" fillId="0" borderId="1" xfId="0" applyNumberFormat="1" applyFont="1" applyBorder="1" applyAlignment="1">
      <alignment horizontal="center" vertical="center"/>
    </xf>
    <xf numFmtId="0" fontId="3" fillId="3" borderId="0" xfId="0" applyFont="1" applyFill="1" applyBorder="1" applyAlignment="1">
      <alignment horizontal="center" vertical="center" wrapText="1"/>
    </xf>
    <xf numFmtId="0" fontId="7" fillId="0" borderId="0" xfId="0" applyFont="1" applyAlignment="1">
      <alignment wrapText="1"/>
    </xf>
    <xf numFmtId="3" fontId="7" fillId="0" borderId="0" xfId="0" applyNumberFormat="1" applyFont="1"/>
    <xf numFmtId="0" fontId="6" fillId="7" borderId="0" xfId="0" applyFont="1" applyFill="1" applyAlignment="1">
      <alignment horizontal="center"/>
    </xf>
    <xf numFmtId="0" fontId="7" fillId="7" borderId="0" xfId="0" applyFont="1" applyFill="1"/>
    <xf numFmtId="167" fontId="12" fillId="7" borderId="0" xfId="11" applyNumberFormat="1" applyFont="1" applyFill="1"/>
    <xf numFmtId="168" fontId="7" fillId="7" borderId="0" xfId="12" applyNumberFormat="1" applyFont="1" applyFill="1"/>
    <xf numFmtId="168" fontId="7" fillId="7" borderId="1" xfId="12" applyNumberFormat="1" applyFont="1" applyFill="1" applyBorder="1"/>
    <xf numFmtId="0" fontId="15" fillId="0" borderId="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wrapText="1"/>
    </xf>
    <xf numFmtId="0" fontId="17" fillId="3"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3" borderId="1" xfId="0" applyFill="1" applyBorder="1" applyAlignment="1">
      <alignment wrapText="1"/>
    </xf>
    <xf numFmtId="0" fontId="17"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68" fontId="3" fillId="0" borderId="0" xfId="12"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18" fillId="9" borderId="0" xfId="0" applyFont="1" applyFill="1" applyAlignment="1">
      <alignment horizontal="center"/>
    </xf>
    <xf numFmtId="0" fontId="10" fillId="9" borderId="0" xfId="0" applyFont="1" applyFill="1"/>
    <xf numFmtId="0" fontId="10" fillId="9" borderId="1" xfId="0" applyFont="1" applyFill="1" applyBorder="1"/>
    <xf numFmtId="1" fontId="10" fillId="9" borderId="0" xfId="0" applyNumberFormat="1" applyFont="1" applyFill="1"/>
    <xf numFmtId="1" fontId="7" fillId="0" borderId="0" xfId="0" applyNumberFormat="1" applyFont="1"/>
    <xf numFmtId="168" fontId="7" fillId="7" borderId="0" xfId="0" applyNumberFormat="1" applyFont="1" applyFill="1"/>
    <xf numFmtId="168" fontId="5" fillId="3" borderId="0" xfId="0" applyNumberFormat="1" applyFont="1" applyFill="1"/>
    <xf numFmtId="0" fontId="15" fillId="3" borderId="9" xfId="0" applyFont="1" applyFill="1" applyBorder="1" applyAlignment="1">
      <alignment horizontal="center" vertical="center" wrapText="1"/>
    </xf>
    <xf numFmtId="1" fontId="7" fillId="3" borderId="0" xfId="0" applyNumberFormat="1" applyFont="1" applyFill="1"/>
    <xf numFmtId="1" fontId="10" fillId="9" borderId="3" xfId="0" applyNumberFormat="1" applyFont="1" applyFill="1" applyBorder="1" applyAlignment="1">
      <alignment vertical="center"/>
    </xf>
    <xf numFmtId="1" fontId="10" fillId="9" borderId="4" xfId="0" applyNumberFormat="1" applyFont="1" applyFill="1" applyBorder="1" applyAlignment="1">
      <alignment vertical="center"/>
    </xf>
    <xf numFmtId="168" fontId="7" fillId="7" borderId="3" xfId="12" applyNumberFormat="1" applyFont="1" applyFill="1" applyBorder="1" applyAlignment="1">
      <alignment vertical="center"/>
    </xf>
    <xf numFmtId="168" fontId="7" fillId="7" borderId="4" xfId="12" applyNumberFormat="1" applyFont="1" applyFill="1" applyBorder="1" applyAlignment="1">
      <alignment vertical="center"/>
    </xf>
    <xf numFmtId="168" fontId="7" fillId="0" borderId="0" xfId="0" applyNumberFormat="1" applyFont="1" applyAlignment="1"/>
    <xf numFmtId="0" fontId="7" fillId="0" borderId="0" xfId="0" applyFont="1" applyAlignment="1"/>
    <xf numFmtId="164" fontId="0" fillId="0" borderId="0" xfId="12" applyFont="1"/>
    <xf numFmtId="168" fontId="0" fillId="0" borderId="0" xfId="12" applyNumberFormat="1" applyFont="1"/>
    <xf numFmtId="1" fontId="0" fillId="0" borderId="0" xfId="0" applyNumberFormat="1"/>
    <xf numFmtId="168" fontId="0" fillId="0" borderId="0" xfId="0" applyNumberFormat="1"/>
    <xf numFmtId="0" fontId="0" fillId="3" borderId="0" xfId="0" applyFill="1"/>
    <xf numFmtId="0" fontId="19" fillId="0" borderId="0" xfId="0" applyFont="1"/>
    <xf numFmtId="0" fontId="0" fillId="0" borderId="0" xfId="0" applyAlignment="1">
      <alignment wrapText="1"/>
    </xf>
    <xf numFmtId="0" fontId="20" fillId="4" borderId="0" xfId="0" applyFont="1" applyFill="1"/>
    <xf numFmtId="0" fontId="20" fillId="4" borderId="0" xfId="0" applyFont="1" applyFill="1" applyAlignment="1">
      <alignment wrapText="1"/>
    </xf>
    <xf numFmtId="0" fontId="0" fillId="4" borderId="0" xfId="0" applyFill="1"/>
    <xf numFmtId="0" fontId="21" fillId="0" borderId="0" xfId="0" applyFont="1"/>
    <xf numFmtId="168" fontId="21" fillId="0" borderId="0" xfId="12" applyNumberFormat="1" applyFont="1"/>
    <xf numFmtId="164" fontId="21" fillId="0" borderId="0" xfId="12" applyFont="1"/>
    <xf numFmtId="0" fontId="19" fillId="0" borderId="0" xfId="0" applyFont="1" applyAlignment="1">
      <alignment wrapText="1"/>
    </xf>
    <xf numFmtId="0" fontId="22" fillId="3" borderId="0" xfId="0" applyFont="1" applyFill="1"/>
    <xf numFmtId="0" fontId="19" fillId="0" borderId="0" xfId="0" applyFont="1" applyAlignment="1">
      <alignment horizontal="right"/>
    </xf>
    <xf numFmtId="0" fontId="0" fillId="5" borderId="0" xfId="0" applyFill="1"/>
    <xf numFmtId="0" fontId="0" fillId="7" borderId="0" xfId="0" applyFill="1" applyAlignment="1">
      <alignment wrapText="1"/>
    </xf>
    <xf numFmtId="0" fontId="19" fillId="10" borderId="0" xfId="0" applyFont="1" applyFill="1"/>
    <xf numFmtId="164" fontId="0" fillId="10" borderId="0" xfId="12" applyFont="1" applyFill="1"/>
    <xf numFmtId="0" fontId="0" fillId="10" borderId="0" xfId="0" applyFill="1"/>
    <xf numFmtId="0" fontId="21" fillId="10" borderId="0" xfId="0" applyFont="1" applyFill="1"/>
    <xf numFmtId="0" fontId="23" fillId="2" borderId="1" xfId="0" applyFont="1" applyFill="1" applyBorder="1" applyAlignment="1">
      <alignment horizontal="center"/>
    </xf>
    <xf numFmtId="0" fontId="23" fillId="11" borderId="1" xfId="0" applyFont="1" applyFill="1" applyBorder="1" applyAlignment="1">
      <alignment wrapText="1"/>
    </xf>
    <xf numFmtId="3" fontId="0" fillId="0" borderId="0" xfId="0" applyNumberFormat="1"/>
    <xf numFmtId="0" fontId="0" fillId="0" borderId="0" xfId="0"/>
    <xf numFmtId="0" fontId="0" fillId="0" borderId="0" xfId="0" applyAlignment="1">
      <alignment horizontal="center" vertical="center"/>
    </xf>
    <xf numFmtId="0" fontId="19" fillId="13" borderId="11" xfId="0" applyFont="1" applyFill="1" applyBorder="1" applyAlignment="1">
      <alignment horizontal="center" vertical="center"/>
    </xf>
    <xf numFmtId="0" fontId="0" fillId="0" borderId="1" xfId="0" applyFill="1" applyBorder="1" applyAlignment="1">
      <alignment horizontal="center"/>
    </xf>
    <xf numFmtId="0" fontId="0" fillId="0" borderId="0" xfId="0" applyAlignment="1"/>
    <xf numFmtId="0" fontId="19" fillId="15" borderId="11" xfId="0" applyFont="1" applyFill="1" applyBorder="1"/>
    <xf numFmtId="0" fontId="19" fillId="13" borderId="33" xfId="0" applyFont="1" applyFill="1" applyBorder="1" applyAlignment="1">
      <alignment horizontal="center" vertical="center"/>
    </xf>
    <xf numFmtId="0" fontId="19" fillId="13" borderId="33" xfId="0" applyFont="1" applyFill="1" applyBorder="1" applyAlignment="1">
      <alignment horizontal="center" vertical="center" wrapText="1"/>
    </xf>
    <xf numFmtId="0" fontId="19" fillId="13" borderId="12" xfId="0" applyFont="1" applyFill="1" applyBorder="1" applyAlignment="1">
      <alignment horizontal="center" vertical="center" wrapText="1"/>
    </xf>
    <xf numFmtId="0" fontId="0" fillId="0" borderId="17" xfId="0" applyBorder="1"/>
    <xf numFmtId="0" fontId="0" fillId="0" borderId="17" xfId="0" applyBorder="1" applyAlignment="1">
      <alignment horizontal="center" vertical="center"/>
    </xf>
    <xf numFmtId="0" fontId="0" fillId="0" borderId="20" xfId="0" applyFill="1" applyBorder="1" applyAlignment="1"/>
    <xf numFmtId="0" fontId="0" fillId="0" borderId="20" xfId="0" applyFill="1" applyBorder="1" applyAlignment="1">
      <alignment horizontal="center" vertical="center"/>
    </xf>
    <xf numFmtId="3" fontId="0" fillId="0" borderId="20" xfId="0" applyNumberFormat="1" applyFill="1" applyBorder="1"/>
    <xf numFmtId="0" fontId="0" fillId="0" borderId="20" xfId="0" applyFill="1" applyBorder="1" applyAlignment="1">
      <alignment horizontal="center"/>
    </xf>
    <xf numFmtId="3" fontId="0" fillId="0" borderId="21" xfId="0" applyNumberFormat="1" applyFill="1" applyBorder="1"/>
    <xf numFmtId="0" fontId="0" fillId="0" borderId="1" xfId="0" applyFill="1" applyBorder="1" applyAlignment="1"/>
    <xf numFmtId="0" fontId="0" fillId="0" borderId="1" xfId="0" applyFill="1" applyBorder="1" applyAlignment="1">
      <alignment horizontal="center" vertical="center"/>
    </xf>
    <xf numFmtId="3" fontId="0" fillId="0" borderId="1" xfId="0" applyNumberFormat="1" applyFill="1" applyBorder="1"/>
    <xf numFmtId="3" fontId="0" fillId="0" borderId="15" xfId="0" applyNumberFormat="1" applyFill="1" applyBorder="1"/>
    <xf numFmtId="0" fontId="0" fillId="0" borderId="17" xfId="0" applyFill="1" applyBorder="1" applyAlignment="1"/>
    <xf numFmtId="0" fontId="0" fillId="0" borderId="17" xfId="0" applyFill="1" applyBorder="1" applyAlignment="1">
      <alignment horizontal="center" vertical="center"/>
    </xf>
    <xf numFmtId="3" fontId="0" fillId="0" borderId="18" xfId="0" applyNumberFormat="1" applyFill="1" applyBorder="1"/>
    <xf numFmtId="0" fontId="0" fillId="0" borderId="40" xfId="0" applyFill="1" applyBorder="1"/>
    <xf numFmtId="0" fontId="0" fillId="0" borderId="6" xfId="0" applyFill="1" applyBorder="1"/>
    <xf numFmtId="0" fontId="0" fillId="0" borderId="39" xfId="0" applyFill="1" applyBorder="1"/>
    <xf numFmtId="0" fontId="19" fillId="0" borderId="0" xfId="0" applyFont="1" applyFill="1" applyBorder="1" applyAlignment="1">
      <alignment vertical="center"/>
    </xf>
    <xf numFmtId="0" fontId="0" fillId="0" borderId="0" xfId="0" applyFill="1"/>
    <xf numFmtId="0" fontId="0" fillId="0" borderId="0" xfId="0" applyFill="1" applyBorder="1" applyAlignment="1"/>
    <xf numFmtId="0" fontId="0" fillId="0" borderId="0" xfId="0" applyFill="1" applyBorder="1" applyAlignment="1">
      <alignment horizontal="center" vertical="center"/>
    </xf>
    <xf numFmtId="3" fontId="0" fillId="0" borderId="0" xfId="0" applyNumberFormat="1" applyFill="1" applyBorder="1"/>
    <xf numFmtId="0" fontId="0" fillId="0" borderId="0" xfId="0" applyFill="1" applyBorder="1" applyAlignment="1">
      <alignment horizontal="center"/>
    </xf>
    <xf numFmtId="0" fontId="0" fillId="0" borderId="1" xfId="0" applyFill="1" applyBorder="1" applyAlignment="1">
      <alignment wrapText="1"/>
    </xf>
    <xf numFmtId="0" fontId="0" fillId="0" borderId="17" xfId="0" applyFill="1" applyBorder="1" applyAlignment="1">
      <alignment wrapText="1"/>
    </xf>
    <xf numFmtId="3" fontId="0" fillId="0" borderId="17" xfId="0" applyNumberFormat="1" applyFill="1" applyBorder="1"/>
    <xf numFmtId="0" fontId="0" fillId="0" borderId="17" xfId="0" applyFill="1" applyBorder="1" applyAlignment="1">
      <alignment horizontal="center"/>
    </xf>
    <xf numFmtId="0" fontId="0" fillId="0" borderId="19" xfId="0" applyFill="1" applyBorder="1"/>
    <xf numFmtId="0" fontId="0" fillId="0" borderId="14" xfId="0" applyFill="1" applyBorder="1"/>
    <xf numFmtId="0" fontId="0" fillId="0" borderId="16" xfId="0" applyFill="1" applyBorder="1"/>
    <xf numFmtId="0" fontId="19" fillId="0" borderId="0" xfId="0" applyFont="1" applyFill="1" applyBorder="1" applyAlignment="1">
      <alignment horizontal="center" vertical="center"/>
    </xf>
    <xf numFmtId="0" fontId="0" fillId="0" borderId="0" xfId="0" applyFill="1" applyBorder="1"/>
    <xf numFmtId="0" fontId="19" fillId="13" borderId="27" xfId="0" applyFont="1" applyFill="1" applyBorder="1" applyAlignment="1">
      <alignment horizontal="center" vertical="center"/>
    </xf>
    <xf numFmtId="3" fontId="19" fillId="13" borderId="32" xfId="0" applyNumberFormat="1" applyFont="1" applyFill="1" applyBorder="1"/>
    <xf numFmtId="3" fontId="19" fillId="13" borderId="42" xfId="0" applyNumberFormat="1" applyFont="1" applyFill="1" applyBorder="1"/>
    <xf numFmtId="0" fontId="0" fillId="0" borderId="20" xfId="0" applyFill="1" applyBorder="1" applyAlignment="1">
      <alignment horizontal="left" wrapText="1"/>
    </xf>
    <xf numFmtId="0" fontId="0" fillId="0" borderId="17" xfId="0" applyBorder="1" applyAlignment="1">
      <alignment horizontal="left"/>
    </xf>
    <xf numFmtId="3" fontId="0" fillId="12" borderId="42" xfId="0" applyNumberFormat="1" applyFill="1" applyBorder="1"/>
    <xf numFmtId="0" fontId="19" fillId="13" borderId="11" xfId="0" applyFont="1" applyFill="1" applyBorder="1"/>
    <xf numFmtId="3" fontId="19" fillId="13" borderId="12" xfId="0" applyNumberFormat="1" applyFont="1" applyFill="1" applyBorder="1"/>
    <xf numFmtId="0" fontId="19" fillId="14" borderId="34" xfId="0" applyFont="1" applyFill="1" applyBorder="1"/>
    <xf numFmtId="3" fontId="0" fillId="14" borderId="37" xfId="0" applyNumberFormat="1" applyFill="1" applyBorder="1"/>
    <xf numFmtId="3" fontId="0" fillId="15" borderId="12" xfId="0" applyNumberFormat="1" applyFill="1" applyBorder="1"/>
    <xf numFmtId="0" fontId="0" fillId="16" borderId="19" xfId="0" applyFill="1" applyBorder="1"/>
    <xf numFmtId="0" fontId="0" fillId="16" borderId="20" xfId="0" applyFill="1" applyBorder="1" applyAlignment="1"/>
    <xf numFmtId="0" fontId="0" fillId="16" borderId="20" xfId="0" applyFill="1" applyBorder="1" applyAlignment="1">
      <alignment horizontal="center" vertical="center"/>
    </xf>
    <xf numFmtId="3" fontId="0" fillId="16" borderId="20" xfId="0" applyNumberFormat="1" applyFill="1" applyBorder="1"/>
    <xf numFmtId="0" fontId="0" fillId="16" borderId="20" xfId="0" applyFill="1" applyBorder="1" applyAlignment="1">
      <alignment horizontal="center"/>
    </xf>
    <xf numFmtId="3" fontId="0" fillId="16" borderId="21" xfId="0" applyNumberFormat="1" applyFill="1" applyBorder="1"/>
    <xf numFmtId="0" fontId="0" fillId="16" borderId="14" xfId="0" applyFill="1" applyBorder="1"/>
    <xf numFmtId="0" fontId="0" fillId="16" borderId="1" xfId="0" applyFill="1" applyBorder="1" applyAlignment="1"/>
    <xf numFmtId="0" fontId="0" fillId="16" borderId="1" xfId="0" applyFill="1" applyBorder="1" applyAlignment="1">
      <alignment horizontal="center" vertical="center"/>
    </xf>
    <xf numFmtId="3" fontId="0" fillId="16" borderId="1" xfId="0" applyNumberFormat="1" applyFill="1" applyBorder="1"/>
    <xf numFmtId="0" fontId="0" fillId="16" borderId="1" xfId="0" applyFill="1" applyBorder="1" applyAlignment="1">
      <alignment horizontal="center"/>
    </xf>
    <xf numFmtId="3" fontId="0" fillId="16" borderId="15" xfId="0" applyNumberFormat="1" applyFill="1" applyBorder="1"/>
    <xf numFmtId="0" fontId="0" fillId="16" borderId="16" xfId="0" applyFill="1" applyBorder="1"/>
    <xf numFmtId="0" fontId="0" fillId="16" borderId="17" xfId="0" applyFill="1" applyBorder="1" applyAlignment="1"/>
    <xf numFmtId="0" fontId="0" fillId="16" borderId="17" xfId="0" applyFill="1" applyBorder="1" applyAlignment="1">
      <alignment horizontal="center" vertical="center"/>
    </xf>
    <xf numFmtId="3" fontId="0" fillId="16" borderId="17" xfId="0" applyNumberFormat="1" applyFill="1" applyBorder="1"/>
    <xf numFmtId="0" fontId="0" fillId="16" borderId="17" xfId="0" applyFill="1" applyBorder="1" applyAlignment="1">
      <alignment horizontal="center"/>
    </xf>
    <xf numFmtId="3" fontId="0" fillId="16" borderId="18" xfId="0" applyNumberFormat="1" applyFill="1" applyBorder="1"/>
    <xf numFmtId="0" fontId="0" fillId="16" borderId="24" xfId="0" applyFill="1" applyBorder="1" applyAlignment="1">
      <alignment horizontal="center" vertical="center"/>
    </xf>
    <xf numFmtId="0" fontId="0" fillId="16" borderId="34" xfId="0" applyFill="1" applyBorder="1"/>
    <xf numFmtId="0" fontId="0" fillId="16" borderId="4" xfId="0" applyFill="1" applyBorder="1" applyAlignment="1"/>
    <xf numFmtId="0" fontId="0" fillId="16" borderId="4" xfId="0" applyFill="1" applyBorder="1" applyAlignment="1">
      <alignment horizontal="center" vertical="center"/>
    </xf>
    <xf numFmtId="3" fontId="0" fillId="16" borderId="4" xfId="0" applyNumberFormat="1" applyFill="1" applyBorder="1"/>
    <xf numFmtId="0" fontId="0" fillId="16" borderId="4" xfId="0" applyFill="1" applyBorder="1" applyAlignment="1">
      <alignment horizontal="center"/>
    </xf>
    <xf numFmtId="3" fontId="0" fillId="16" borderId="37" xfId="0" applyNumberFormat="1" applyFill="1" applyBorder="1"/>
    <xf numFmtId="0" fontId="0" fillId="16" borderId="40" xfId="0" applyFill="1" applyBorder="1"/>
    <xf numFmtId="0" fontId="0" fillId="16" borderId="39" xfId="0" applyFill="1" applyBorder="1"/>
    <xf numFmtId="0" fontId="0" fillId="17" borderId="19" xfId="0" applyFill="1" applyBorder="1"/>
    <xf numFmtId="0" fontId="0" fillId="17" borderId="20" xfId="0" applyFill="1" applyBorder="1" applyAlignment="1"/>
    <xf numFmtId="0" fontId="0" fillId="17" borderId="20" xfId="0" applyFill="1" applyBorder="1" applyAlignment="1">
      <alignment horizontal="center" vertical="center"/>
    </xf>
    <xf numFmtId="3" fontId="0" fillId="17" borderId="20" xfId="0" applyNumberFormat="1" applyFill="1" applyBorder="1"/>
    <xf numFmtId="0" fontId="0" fillId="17" borderId="20" xfId="0" applyFill="1" applyBorder="1" applyAlignment="1">
      <alignment horizontal="center"/>
    </xf>
    <xf numFmtId="3" fontId="0" fillId="17" borderId="21" xfId="0" applyNumberFormat="1" applyFill="1" applyBorder="1"/>
    <xf numFmtId="0" fontId="0" fillId="17" borderId="14" xfId="0" applyFill="1" applyBorder="1"/>
    <xf numFmtId="0" fontId="0" fillId="17" borderId="1" xfId="0" applyFill="1" applyBorder="1" applyAlignment="1"/>
    <xf numFmtId="0" fontId="0" fillId="17" borderId="1" xfId="0" applyFill="1" applyBorder="1" applyAlignment="1">
      <alignment horizontal="center" vertical="center"/>
    </xf>
    <xf numFmtId="3" fontId="0" fillId="17" borderId="1" xfId="0" applyNumberFormat="1" applyFill="1" applyBorder="1"/>
    <xf numFmtId="0" fontId="0" fillId="17" borderId="1" xfId="0" applyFill="1" applyBorder="1" applyAlignment="1">
      <alignment horizontal="center"/>
    </xf>
    <xf numFmtId="3" fontId="0" fillId="17" borderId="15" xfId="0" applyNumberFormat="1" applyFill="1" applyBorder="1"/>
    <xf numFmtId="0" fontId="0" fillId="17" borderId="1" xfId="0" applyFill="1" applyBorder="1" applyAlignment="1">
      <alignment wrapText="1"/>
    </xf>
    <xf numFmtId="0" fontId="0" fillId="17" borderId="16" xfId="0" applyFill="1" applyBorder="1"/>
    <xf numFmtId="0" fontId="0" fillId="17" borderId="17" xfId="0" applyFill="1" applyBorder="1" applyAlignment="1">
      <alignment wrapText="1"/>
    </xf>
    <xf numFmtId="0" fontId="0" fillId="17" borderId="17" xfId="0" applyFill="1" applyBorder="1" applyAlignment="1">
      <alignment horizontal="center" vertical="center"/>
    </xf>
    <xf numFmtId="3" fontId="0" fillId="17" borderId="17" xfId="0" applyNumberFormat="1" applyFill="1" applyBorder="1"/>
    <xf numFmtId="0" fontId="0" fillId="17" borderId="17" xfId="0" applyFill="1" applyBorder="1" applyAlignment="1">
      <alignment horizontal="center"/>
    </xf>
    <xf numFmtId="3" fontId="0" fillId="17" borderId="18" xfId="0" applyNumberFormat="1" applyFill="1" applyBorder="1"/>
    <xf numFmtId="0" fontId="0" fillId="18" borderId="13" xfId="0" applyFill="1" applyBorder="1" applyAlignment="1">
      <alignment horizontal="center" vertical="center"/>
    </xf>
    <xf numFmtId="0" fontId="0" fillId="18" borderId="11" xfId="0" applyFill="1" applyBorder="1"/>
    <xf numFmtId="0" fontId="0" fillId="18" borderId="33" xfId="0" applyFill="1" applyBorder="1" applyAlignment="1">
      <alignment wrapText="1"/>
    </xf>
    <xf numFmtId="0" fontId="0" fillId="18" borderId="33" xfId="0" applyFill="1" applyBorder="1" applyAlignment="1">
      <alignment horizontal="center" vertical="center"/>
    </xf>
    <xf numFmtId="3" fontId="0" fillId="18" borderId="33" xfId="0" applyNumberFormat="1" applyFill="1" applyBorder="1"/>
    <xf numFmtId="0" fontId="0" fillId="18" borderId="33" xfId="0" applyFill="1" applyBorder="1" applyAlignment="1">
      <alignment horizontal="center"/>
    </xf>
    <xf numFmtId="3" fontId="0" fillId="18" borderId="12" xfId="0" applyNumberFormat="1" applyFill="1" applyBorder="1"/>
    <xf numFmtId="0" fontId="0" fillId="19" borderId="19" xfId="0" applyFill="1" applyBorder="1"/>
    <xf numFmtId="0" fontId="0" fillId="19" borderId="20" xfId="0" applyFill="1" applyBorder="1" applyAlignment="1"/>
    <xf numFmtId="0" fontId="0" fillId="19" borderId="20" xfId="0" applyFill="1" applyBorder="1" applyAlignment="1">
      <alignment horizontal="center" vertical="center"/>
    </xf>
    <xf numFmtId="3" fontId="0" fillId="19" borderId="20" xfId="0" applyNumberFormat="1" applyFill="1" applyBorder="1"/>
    <xf numFmtId="0" fontId="0" fillId="19" borderId="20" xfId="0" applyFill="1" applyBorder="1" applyAlignment="1">
      <alignment horizontal="center"/>
    </xf>
    <xf numFmtId="3" fontId="0" fillId="19" borderId="21" xfId="0" applyNumberFormat="1" applyFill="1" applyBorder="1"/>
    <xf numFmtId="0" fontId="0" fillId="19" borderId="16" xfId="0" applyFill="1" applyBorder="1"/>
    <xf numFmtId="0" fontId="0" fillId="19" borderId="17" xfId="0" applyFill="1" applyBorder="1" applyAlignment="1"/>
    <xf numFmtId="0" fontId="0" fillId="19" borderId="17" xfId="0" applyFill="1" applyBorder="1" applyAlignment="1">
      <alignment horizontal="center" vertical="center"/>
    </xf>
    <xf numFmtId="3" fontId="0" fillId="19" borderId="17" xfId="0" applyNumberFormat="1" applyFill="1" applyBorder="1"/>
    <xf numFmtId="0" fontId="0" fillId="19" borderId="17" xfId="0" applyFill="1" applyBorder="1" applyAlignment="1">
      <alignment horizontal="center"/>
    </xf>
    <xf numFmtId="3" fontId="0" fillId="19" borderId="18" xfId="0" applyNumberFormat="1" applyFill="1" applyBorder="1"/>
    <xf numFmtId="0" fontId="0" fillId="20" borderId="22" xfId="0" applyFill="1" applyBorder="1"/>
    <xf numFmtId="0" fontId="0" fillId="20" borderId="2" xfId="0" applyFill="1" applyBorder="1" applyAlignment="1"/>
    <xf numFmtId="0" fontId="0" fillId="20" borderId="2" xfId="0" applyFill="1" applyBorder="1" applyAlignment="1">
      <alignment horizontal="center" vertical="center"/>
    </xf>
    <xf numFmtId="3" fontId="0" fillId="20" borderId="2" xfId="0" applyNumberFormat="1" applyFill="1" applyBorder="1"/>
    <xf numFmtId="0" fontId="0" fillId="20" borderId="2" xfId="0" applyFill="1" applyBorder="1" applyAlignment="1">
      <alignment horizontal="center"/>
    </xf>
    <xf numFmtId="3" fontId="0" fillId="20" borderId="23" xfId="0" applyNumberFormat="1" applyFill="1" applyBorder="1"/>
    <xf numFmtId="0" fontId="0" fillId="20" borderId="16" xfId="0" applyFill="1" applyBorder="1"/>
    <xf numFmtId="0" fontId="0" fillId="20" borderId="17" xfId="0" applyFill="1" applyBorder="1" applyAlignment="1"/>
    <xf numFmtId="0" fontId="0" fillId="20" borderId="17" xfId="0" applyFill="1" applyBorder="1" applyAlignment="1">
      <alignment horizontal="center" vertical="center"/>
    </xf>
    <xf numFmtId="3" fontId="0" fillId="20" borderId="17" xfId="0" applyNumberFormat="1" applyFill="1" applyBorder="1"/>
    <xf numFmtId="0" fontId="0" fillId="20" borderId="17" xfId="0" applyFill="1" applyBorder="1" applyAlignment="1">
      <alignment horizontal="center"/>
    </xf>
    <xf numFmtId="3" fontId="0" fillId="20" borderId="18" xfId="0" applyNumberFormat="1" applyFill="1" applyBorder="1"/>
    <xf numFmtId="0" fontId="0" fillId="20" borderId="25" xfId="0" applyFill="1" applyBorder="1"/>
    <xf numFmtId="0" fontId="0" fillId="20" borderId="3" xfId="0" applyFill="1" applyBorder="1" applyAlignment="1"/>
    <xf numFmtId="0" fontId="0" fillId="20" borderId="3" xfId="0" applyFill="1" applyBorder="1" applyAlignment="1">
      <alignment horizontal="center" vertical="center"/>
    </xf>
    <xf numFmtId="3" fontId="0" fillId="20" borderId="3" xfId="0" applyNumberFormat="1" applyFill="1" applyBorder="1"/>
    <xf numFmtId="0" fontId="0" fillId="20" borderId="3" xfId="0" applyFill="1" applyBorder="1" applyAlignment="1">
      <alignment horizontal="center"/>
    </xf>
    <xf numFmtId="3" fontId="0" fillId="20" borderId="26" xfId="0" applyNumberFormat="1" applyFill="1" applyBorder="1"/>
    <xf numFmtId="0" fontId="0" fillId="20" borderId="19" xfId="0" applyFill="1" applyBorder="1"/>
    <xf numFmtId="0" fontId="0" fillId="20" borderId="20" xfId="0" applyFill="1" applyBorder="1" applyAlignment="1"/>
    <xf numFmtId="0" fontId="0" fillId="20" borderId="20" xfId="0" applyFill="1" applyBorder="1" applyAlignment="1">
      <alignment horizontal="center" vertical="center"/>
    </xf>
    <xf numFmtId="3" fontId="0" fillId="20" borderId="20" xfId="0" applyNumberFormat="1" applyFill="1" applyBorder="1"/>
    <xf numFmtId="0" fontId="0" fillId="20" borderId="20" xfId="0" applyFill="1" applyBorder="1" applyAlignment="1">
      <alignment horizontal="center"/>
    </xf>
    <xf numFmtId="3" fontId="0" fillId="20" borderId="21" xfId="0" applyNumberFormat="1" applyFill="1" applyBorder="1"/>
    <xf numFmtId="0" fontId="0" fillId="6" borderId="22" xfId="0" applyFill="1" applyBorder="1"/>
    <xf numFmtId="0" fontId="0" fillId="6" borderId="2" xfId="0" applyFill="1" applyBorder="1" applyAlignment="1"/>
    <xf numFmtId="0" fontId="0" fillId="6" borderId="2" xfId="0" applyFill="1" applyBorder="1" applyAlignment="1">
      <alignment horizontal="center" vertical="center"/>
    </xf>
    <xf numFmtId="3" fontId="0" fillId="6" borderId="2" xfId="0" applyNumberFormat="1" applyFill="1" applyBorder="1"/>
    <xf numFmtId="0" fontId="0" fillId="6" borderId="2" xfId="0" applyFill="1" applyBorder="1" applyAlignment="1">
      <alignment horizontal="center"/>
    </xf>
    <xf numFmtId="3" fontId="0" fillId="6" borderId="23" xfId="0" applyNumberFormat="1" applyFill="1" applyBorder="1"/>
    <xf numFmtId="0" fontId="0" fillId="6" borderId="25" xfId="0" applyFill="1" applyBorder="1"/>
    <xf numFmtId="0" fontId="0" fillId="6" borderId="3" xfId="0" applyFill="1" applyBorder="1" applyAlignment="1"/>
    <xf numFmtId="0" fontId="0" fillId="6" borderId="3" xfId="0" applyFill="1" applyBorder="1" applyAlignment="1">
      <alignment horizontal="center" vertical="center"/>
    </xf>
    <xf numFmtId="3" fontId="0" fillId="6" borderId="3" xfId="0" applyNumberFormat="1" applyFill="1" applyBorder="1"/>
    <xf numFmtId="0" fontId="0" fillId="6" borderId="3" xfId="0" applyFill="1" applyBorder="1" applyAlignment="1">
      <alignment horizontal="center"/>
    </xf>
    <xf numFmtId="3" fontId="0" fillId="6" borderId="26" xfId="0" applyNumberFormat="1" applyFill="1" applyBorder="1"/>
    <xf numFmtId="0" fontId="0" fillId="21" borderId="43" xfId="0" applyFill="1" applyBorder="1"/>
    <xf numFmtId="0" fontId="0" fillId="21" borderId="30" xfId="0" applyFill="1" applyBorder="1" applyAlignment="1"/>
    <xf numFmtId="0" fontId="0" fillId="21" borderId="30" xfId="0" applyFill="1" applyBorder="1" applyAlignment="1">
      <alignment horizontal="center" vertical="center"/>
    </xf>
    <xf numFmtId="3" fontId="0" fillId="21" borderId="30" xfId="0" applyNumberFormat="1" applyFill="1" applyBorder="1"/>
    <xf numFmtId="0" fontId="0" fillId="21" borderId="30" xfId="0" applyFill="1" applyBorder="1" applyAlignment="1">
      <alignment horizontal="center"/>
    </xf>
    <xf numFmtId="3" fontId="0" fillId="21" borderId="31" xfId="0" applyNumberFormat="1" applyFill="1" applyBorder="1"/>
    <xf numFmtId="0" fontId="0" fillId="21" borderId="39" xfId="0" applyFill="1" applyBorder="1"/>
    <xf numFmtId="0" fontId="0" fillId="21" borderId="17" xfId="0" applyFill="1" applyBorder="1" applyAlignment="1"/>
    <xf numFmtId="0" fontId="0" fillId="21" borderId="17" xfId="0" applyFill="1" applyBorder="1" applyAlignment="1">
      <alignment horizontal="center" vertical="center"/>
    </xf>
    <xf numFmtId="3" fontId="0" fillId="21" borderId="17" xfId="0" applyNumberFormat="1" applyFill="1" applyBorder="1"/>
    <xf numFmtId="0" fontId="0" fillId="21" borderId="17" xfId="0" applyFill="1" applyBorder="1" applyAlignment="1">
      <alignment horizontal="center"/>
    </xf>
    <xf numFmtId="3" fontId="0" fillId="21" borderId="18" xfId="0" applyNumberFormat="1" applyFill="1" applyBorder="1"/>
    <xf numFmtId="0" fontId="0" fillId="22" borderId="19" xfId="0" applyFill="1" applyBorder="1"/>
    <xf numFmtId="0" fontId="0" fillId="22" borderId="20" xfId="0" applyFill="1" applyBorder="1" applyAlignment="1"/>
    <xf numFmtId="0" fontId="0" fillId="22" borderId="20" xfId="0" applyFill="1" applyBorder="1" applyAlignment="1">
      <alignment horizontal="center" vertical="center"/>
    </xf>
    <xf numFmtId="3" fontId="0" fillId="22" borderId="20" xfId="0" applyNumberFormat="1" applyFill="1" applyBorder="1"/>
    <xf numFmtId="0" fontId="0" fillId="22" borderId="20" xfId="0" applyFill="1" applyBorder="1" applyAlignment="1">
      <alignment horizontal="center"/>
    </xf>
    <xf numFmtId="3" fontId="0" fillId="22" borderId="21" xfId="0" applyNumberFormat="1" applyFill="1" applyBorder="1"/>
    <xf numFmtId="0" fontId="0" fillId="22" borderId="16" xfId="0" applyFill="1" applyBorder="1"/>
    <xf numFmtId="0" fontId="0" fillId="22" borderId="17" xfId="0" applyFill="1" applyBorder="1" applyAlignment="1"/>
    <xf numFmtId="0" fontId="0" fillId="22" borderId="17" xfId="0" applyFill="1" applyBorder="1" applyAlignment="1">
      <alignment horizontal="center" vertical="center"/>
    </xf>
    <xf numFmtId="3" fontId="0" fillId="22" borderId="17" xfId="0" applyNumberFormat="1" applyFill="1" applyBorder="1"/>
    <xf numFmtId="0" fontId="0" fillId="22" borderId="17" xfId="0" applyFill="1" applyBorder="1" applyAlignment="1">
      <alignment horizontal="center"/>
    </xf>
    <xf numFmtId="3" fontId="0" fillId="22" borderId="18" xfId="0" applyNumberFormat="1" applyFill="1" applyBorder="1"/>
    <xf numFmtId="0" fontId="0" fillId="22" borderId="13" xfId="0" applyFill="1" applyBorder="1" applyAlignment="1">
      <alignment horizontal="center" vertical="center"/>
    </xf>
    <xf numFmtId="0" fontId="0" fillId="22" borderId="28" xfId="0" applyFill="1" applyBorder="1"/>
    <xf numFmtId="0" fontId="0" fillId="22" borderId="38" xfId="0" applyFill="1" applyBorder="1" applyAlignment="1"/>
    <xf numFmtId="0" fontId="0" fillId="22" borderId="38" xfId="0" applyFill="1" applyBorder="1" applyAlignment="1">
      <alignment horizontal="center" vertical="center"/>
    </xf>
    <xf numFmtId="3" fontId="0" fillId="22" borderId="38" xfId="0" applyNumberFormat="1" applyFill="1" applyBorder="1"/>
    <xf numFmtId="0" fontId="0" fillId="22" borderId="38" xfId="0" applyFill="1" applyBorder="1" applyAlignment="1">
      <alignment horizontal="center"/>
    </xf>
    <xf numFmtId="3" fontId="0" fillId="22" borderId="27" xfId="0" applyNumberFormat="1" applyFill="1" applyBorder="1"/>
    <xf numFmtId="9" fontId="0" fillId="18" borderId="32" xfId="13" applyFont="1" applyFill="1" applyBorder="1" applyAlignment="1">
      <alignment horizontal="center" vertical="center"/>
    </xf>
    <xf numFmtId="9" fontId="0" fillId="0" borderId="0" xfId="0" applyNumberFormat="1"/>
    <xf numFmtId="168" fontId="7" fillId="0" borderId="0" xfId="0" applyNumberFormat="1" applyFont="1" applyAlignment="1">
      <alignment horizontal="center"/>
    </xf>
    <xf numFmtId="1" fontId="10" fillId="9" borderId="3" xfId="0" applyNumberFormat="1" applyFont="1" applyFill="1" applyBorder="1" applyAlignment="1">
      <alignment horizontal="center" vertical="center"/>
    </xf>
    <xf numFmtId="1" fontId="10" fillId="9" borderId="4" xfId="0" applyNumberFormat="1" applyFont="1" applyFill="1" applyBorder="1" applyAlignment="1">
      <alignment horizontal="center" vertical="center"/>
    </xf>
    <xf numFmtId="1" fontId="10" fillId="9" borderId="2" xfId="0" applyNumberFormat="1" applyFont="1" applyFill="1" applyBorder="1" applyAlignment="1">
      <alignment horizontal="center" vertical="center"/>
    </xf>
    <xf numFmtId="0" fontId="3" fillId="3" borderId="0" xfId="0" applyFont="1" applyFill="1" applyBorder="1" applyAlignment="1">
      <alignment horizontal="center" vertical="center" wrapText="1"/>
    </xf>
    <xf numFmtId="0" fontId="7" fillId="0" borderId="0" xfId="0" applyFont="1" applyAlignment="1">
      <alignment horizontal="center"/>
    </xf>
    <xf numFmtId="0" fontId="3" fillId="9" borderId="10" xfId="0" applyFont="1" applyFill="1" applyBorder="1" applyAlignment="1">
      <alignment horizontal="center" vertical="center" wrapText="1"/>
    </xf>
    <xf numFmtId="167" fontId="7" fillId="0" borderId="1" xfId="11" applyNumberFormat="1" applyFont="1" applyBorder="1" applyAlignment="1">
      <alignment horizontal="center" vertical="center"/>
    </xf>
    <xf numFmtId="0" fontId="7" fillId="0" borderId="1" xfId="0" applyFont="1" applyBorder="1" applyAlignment="1">
      <alignment horizontal="center" vertical="center"/>
    </xf>
    <xf numFmtId="0" fontId="10" fillId="9" borderId="1" xfId="0" applyFont="1" applyFill="1" applyBorder="1" applyAlignment="1">
      <alignment horizontal="center" vertical="center"/>
    </xf>
    <xf numFmtId="168" fontId="7" fillId="7" borderId="3" xfId="12" applyNumberFormat="1" applyFont="1" applyFill="1" applyBorder="1" applyAlignment="1">
      <alignment horizontal="center" vertical="center"/>
    </xf>
    <xf numFmtId="168" fontId="7" fillId="7" borderId="4" xfId="12" applyNumberFormat="1" applyFont="1" applyFill="1" applyBorder="1" applyAlignment="1">
      <alignment horizontal="center" vertical="center"/>
    </xf>
    <xf numFmtId="168" fontId="7" fillId="7" borderId="2" xfId="12" applyNumberFormat="1" applyFont="1" applyFill="1" applyBorder="1" applyAlignment="1">
      <alignment horizontal="center" vertical="center"/>
    </xf>
    <xf numFmtId="1" fontId="7" fillId="0" borderId="3" xfId="0" applyNumberFormat="1" applyFont="1" applyBorder="1" applyAlignment="1">
      <alignment horizontal="center" vertical="center"/>
    </xf>
    <xf numFmtId="1" fontId="7" fillId="0" borderId="4" xfId="0" applyNumberFormat="1" applyFont="1" applyBorder="1" applyAlignment="1">
      <alignment horizontal="center" vertical="center"/>
    </xf>
    <xf numFmtId="1" fontId="7" fillId="0" borderId="2" xfId="0" applyNumberFormat="1" applyFont="1" applyBorder="1" applyAlignment="1">
      <alignment horizontal="center" vertical="center"/>
    </xf>
    <xf numFmtId="167" fontId="7" fillId="0" borderId="3" xfId="11" applyNumberFormat="1" applyFont="1" applyBorder="1" applyAlignment="1">
      <alignment horizontal="center" vertical="center"/>
    </xf>
    <xf numFmtId="167" fontId="7" fillId="0" borderId="4" xfId="11" applyNumberFormat="1" applyFont="1" applyBorder="1" applyAlignment="1">
      <alignment horizontal="center" vertical="center"/>
    </xf>
    <xf numFmtId="167" fontId="7" fillId="0" borderId="2" xfId="11" applyNumberFormat="1" applyFont="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1" fillId="4" borderId="7" xfId="0" applyFont="1" applyFill="1" applyBorder="1" applyAlignment="1">
      <alignment horizontal="center"/>
    </xf>
    <xf numFmtId="0" fontId="11" fillId="4" borderId="8" xfId="0" applyFont="1" applyFill="1" applyBorder="1" applyAlignment="1">
      <alignment horizontal="center"/>
    </xf>
    <xf numFmtId="0" fontId="10" fillId="4"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3" borderId="1" xfId="0" applyFont="1" applyFill="1" applyBorder="1" applyAlignment="1">
      <alignment horizontal="center" vertical="center"/>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9" fontId="0" fillId="16" borderId="41" xfId="13" applyFont="1" applyFill="1" applyBorder="1" applyAlignment="1">
      <alignment horizontal="center" vertical="center"/>
    </xf>
    <xf numFmtId="9" fontId="0" fillId="16" borderId="36" xfId="13" applyFont="1" applyFill="1" applyBorder="1" applyAlignment="1">
      <alignment horizontal="center" vertical="center"/>
    </xf>
    <xf numFmtId="9" fontId="0" fillId="16" borderId="42" xfId="13" applyFont="1" applyFill="1" applyBorder="1" applyAlignment="1">
      <alignment horizontal="center" vertical="center"/>
    </xf>
    <xf numFmtId="9" fontId="0" fillId="22" borderId="41" xfId="13" applyFont="1" applyFill="1" applyBorder="1" applyAlignment="1">
      <alignment horizontal="center" vertical="center"/>
    </xf>
    <xf numFmtId="9" fontId="0" fillId="22" borderId="36" xfId="13" applyFont="1" applyFill="1" applyBorder="1" applyAlignment="1">
      <alignment horizontal="center" vertical="center"/>
    </xf>
    <xf numFmtId="9" fontId="0" fillId="22" borderId="42" xfId="13" applyFont="1" applyFill="1" applyBorder="1" applyAlignment="1">
      <alignment horizontal="center" vertical="center"/>
    </xf>
    <xf numFmtId="0" fontId="19" fillId="13" borderId="47" xfId="0" applyFont="1" applyFill="1" applyBorder="1" applyAlignment="1">
      <alignment horizontal="right"/>
    </xf>
    <xf numFmtId="0" fontId="19" fillId="13" borderId="43" xfId="0" applyFont="1" applyFill="1" applyBorder="1" applyAlignment="1">
      <alignment horizontal="right"/>
    </xf>
    <xf numFmtId="9" fontId="0" fillId="17" borderId="41" xfId="13" applyFont="1" applyFill="1" applyBorder="1" applyAlignment="1">
      <alignment horizontal="center" vertical="center"/>
    </xf>
    <xf numFmtId="9" fontId="0" fillId="17" borderId="36" xfId="13" applyFont="1" applyFill="1" applyBorder="1" applyAlignment="1">
      <alignment horizontal="center" vertical="center"/>
    </xf>
    <xf numFmtId="9" fontId="0" fillId="17" borderId="42" xfId="13" applyFont="1" applyFill="1" applyBorder="1" applyAlignment="1">
      <alignment horizontal="center" vertical="center"/>
    </xf>
    <xf numFmtId="9" fontId="0" fillId="19" borderId="41" xfId="13" applyFont="1" applyFill="1" applyBorder="1" applyAlignment="1">
      <alignment horizontal="center" vertical="center"/>
    </xf>
    <xf numFmtId="9" fontId="0" fillId="19" borderId="42" xfId="13" applyFont="1" applyFill="1" applyBorder="1" applyAlignment="1">
      <alignment horizontal="center" vertical="center"/>
    </xf>
    <xf numFmtId="9" fontId="0" fillId="20" borderId="41" xfId="13" applyFont="1" applyFill="1" applyBorder="1" applyAlignment="1">
      <alignment horizontal="center" vertical="center"/>
    </xf>
    <xf numFmtId="9" fontId="0" fillId="20" borderId="36" xfId="13" applyFont="1" applyFill="1" applyBorder="1" applyAlignment="1">
      <alignment horizontal="center" vertical="center"/>
    </xf>
    <xf numFmtId="9" fontId="0" fillId="20" borderId="42" xfId="13" applyFont="1" applyFill="1" applyBorder="1" applyAlignment="1">
      <alignment horizontal="center" vertical="center"/>
    </xf>
    <xf numFmtId="9" fontId="0" fillId="6" borderId="41" xfId="13" applyFont="1" applyFill="1" applyBorder="1" applyAlignment="1">
      <alignment horizontal="center" vertical="center"/>
    </xf>
    <xf numFmtId="9" fontId="0" fillId="6" borderId="42" xfId="13" applyFont="1" applyFill="1" applyBorder="1" applyAlignment="1">
      <alignment horizontal="center" vertical="center"/>
    </xf>
    <xf numFmtId="9" fontId="0" fillId="21" borderId="41" xfId="13" applyFont="1" applyFill="1" applyBorder="1" applyAlignment="1">
      <alignment horizontal="center" vertical="center"/>
    </xf>
    <xf numFmtId="9" fontId="0" fillId="21" borderId="42" xfId="13" applyFont="1" applyFill="1" applyBorder="1" applyAlignment="1">
      <alignment horizontal="center" vertical="center"/>
    </xf>
    <xf numFmtId="0" fontId="0" fillId="16" borderId="24" xfId="0" applyFill="1" applyBorder="1" applyAlignment="1">
      <alignment horizontal="center" vertical="center"/>
    </xf>
    <xf numFmtId="0" fontId="0" fillId="16" borderId="35" xfId="0" applyFill="1" applyBorder="1" applyAlignment="1">
      <alignment horizontal="center" vertical="center"/>
    </xf>
    <xf numFmtId="0" fontId="0" fillId="16" borderId="29" xfId="0" applyFill="1" applyBorder="1" applyAlignment="1">
      <alignment horizontal="center" vertical="center"/>
    </xf>
    <xf numFmtId="0" fontId="0" fillId="22" borderId="24" xfId="0" applyFill="1" applyBorder="1" applyAlignment="1">
      <alignment horizontal="center" vertical="center"/>
    </xf>
    <xf numFmtId="0" fontId="0" fillId="22" borderId="29" xfId="0" applyFill="1" applyBorder="1" applyAlignment="1">
      <alignment horizontal="center" vertical="center"/>
    </xf>
    <xf numFmtId="0" fontId="0" fillId="17" borderId="41" xfId="0" applyFill="1" applyBorder="1" applyAlignment="1">
      <alignment horizontal="center" vertical="center"/>
    </xf>
    <xf numFmtId="0" fontId="0" fillId="17" borderId="36" xfId="0" applyFill="1" applyBorder="1" applyAlignment="1">
      <alignment horizontal="center" vertical="center"/>
    </xf>
    <xf numFmtId="0" fontId="0" fillId="17" borderId="42" xfId="0" applyFill="1" applyBorder="1" applyAlignment="1">
      <alignment horizontal="center" vertical="center"/>
    </xf>
    <xf numFmtId="0" fontId="19" fillId="0" borderId="41"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42" xfId="0" applyFont="1" applyFill="1" applyBorder="1" applyAlignment="1">
      <alignment horizontal="center" vertical="center"/>
    </xf>
    <xf numFmtId="0" fontId="24" fillId="21" borderId="41" xfId="0" applyFont="1" applyFill="1" applyBorder="1" applyAlignment="1">
      <alignment horizontal="center" wrapText="1"/>
    </xf>
    <xf numFmtId="0" fontId="24" fillId="21" borderId="42" xfId="0" applyFont="1" applyFill="1" applyBorder="1" applyAlignment="1">
      <alignment horizontal="center" wrapText="1"/>
    </xf>
    <xf numFmtId="0" fontId="19" fillId="0" borderId="46"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45" xfId="0" applyFont="1" applyFill="1" applyBorder="1" applyAlignment="1">
      <alignment horizontal="center" vertical="center"/>
    </xf>
    <xf numFmtId="0" fontId="0" fillId="0" borderId="24" xfId="0" applyFill="1" applyBorder="1" applyAlignment="1">
      <alignment horizontal="center"/>
    </xf>
    <xf numFmtId="0" fontId="0" fillId="0" borderId="29" xfId="0" applyFill="1" applyBorder="1" applyAlignment="1">
      <alignment horizontal="center"/>
    </xf>
    <xf numFmtId="0" fontId="19" fillId="0" borderId="41"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0" fillId="16" borderId="41" xfId="0" applyFill="1" applyBorder="1" applyAlignment="1">
      <alignment horizontal="center" vertical="center"/>
    </xf>
    <xf numFmtId="0" fontId="0" fillId="16" borderId="42" xfId="0" applyFill="1" applyBorder="1" applyAlignment="1">
      <alignment horizontal="center" vertical="center"/>
    </xf>
    <xf numFmtId="0" fontId="0" fillId="19" borderId="41" xfId="0" applyFill="1" applyBorder="1" applyAlignment="1">
      <alignment horizontal="center" vertical="center" wrapText="1"/>
    </xf>
    <xf numFmtId="0" fontId="0" fillId="19" borderId="42" xfId="0" applyFill="1" applyBorder="1" applyAlignment="1">
      <alignment horizontal="center" vertical="center"/>
    </xf>
    <xf numFmtId="0" fontId="0" fillId="6" borderId="35" xfId="0" applyFill="1" applyBorder="1" applyAlignment="1">
      <alignment horizontal="center" vertical="center"/>
    </xf>
    <xf numFmtId="0" fontId="0" fillId="20" borderId="36" xfId="0" applyFill="1" applyBorder="1" applyAlignment="1">
      <alignment horizontal="center" vertical="center"/>
    </xf>
    <xf numFmtId="0" fontId="0" fillId="20" borderId="42" xfId="0" applyFill="1" applyBorder="1" applyAlignment="1">
      <alignment horizontal="center" vertical="center"/>
    </xf>
    <xf numFmtId="0" fontId="0" fillId="20" borderId="24" xfId="0" applyFill="1" applyBorder="1" applyAlignment="1">
      <alignment horizontal="center" vertical="center"/>
    </xf>
    <xf numFmtId="0" fontId="0" fillId="20" borderId="29" xfId="0" applyFill="1" applyBorder="1" applyAlignment="1">
      <alignment horizontal="center" vertical="center"/>
    </xf>
    <xf numFmtId="0" fontId="0" fillId="23" borderId="41" xfId="0" applyFont="1" applyFill="1" applyBorder="1" applyAlignment="1">
      <alignment horizontal="center" vertical="center" wrapText="1"/>
    </xf>
    <xf numFmtId="0" fontId="0" fillId="23" borderId="19" xfId="0" applyFill="1" applyBorder="1"/>
    <xf numFmtId="0" fontId="0" fillId="23" borderId="20" xfId="0" applyFill="1" applyBorder="1" applyAlignment="1"/>
    <xf numFmtId="0" fontId="0" fillId="23" borderId="20" xfId="0" applyFill="1" applyBorder="1" applyAlignment="1">
      <alignment horizontal="center" vertical="center"/>
    </xf>
    <xf numFmtId="3" fontId="0" fillId="23" borderId="20" xfId="0" applyNumberFormat="1" applyFill="1" applyBorder="1"/>
    <xf numFmtId="0" fontId="0" fillId="23" borderId="20" xfId="0" applyFill="1" applyBorder="1" applyAlignment="1">
      <alignment horizontal="center"/>
    </xf>
    <xf numFmtId="3" fontId="0" fillId="23" borderId="21" xfId="0" applyNumberFormat="1" applyFill="1" applyBorder="1"/>
    <xf numFmtId="0" fontId="0" fillId="23" borderId="36" xfId="0" applyFont="1" applyFill="1" applyBorder="1" applyAlignment="1">
      <alignment horizontal="center" vertical="center" wrapText="1"/>
    </xf>
    <xf numFmtId="0" fontId="0" fillId="23" borderId="14" xfId="0" applyFill="1" applyBorder="1"/>
    <xf numFmtId="0" fontId="0" fillId="23" borderId="1" xfId="0" applyFill="1" applyBorder="1" applyAlignment="1"/>
    <xf numFmtId="0" fontId="0" fillId="23" borderId="1" xfId="0" applyFill="1" applyBorder="1" applyAlignment="1">
      <alignment horizontal="center" vertical="center"/>
    </xf>
    <xf numFmtId="3" fontId="0" fillId="23" borderId="1" xfId="0" applyNumberFormat="1" applyFill="1" applyBorder="1"/>
    <xf numFmtId="0" fontId="0" fillId="23" borderId="1" xfId="0" applyFill="1" applyBorder="1" applyAlignment="1">
      <alignment horizontal="center"/>
    </xf>
    <xf numFmtId="3" fontId="0" fillId="23" borderId="15" xfId="0" applyNumberFormat="1" applyFill="1" applyBorder="1"/>
    <xf numFmtId="0" fontId="0" fillId="23" borderId="42" xfId="0" applyFont="1" applyFill="1" applyBorder="1" applyAlignment="1">
      <alignment horizontal="center" vertical="center" wrapText="1"/>
    </xf>
    <xf numFmtId="0" fontId="0" fillId="23" borderId="16" xfId="0" applyFill="1" applyBorder="1"/>
    <xf numFmtId="0" fontId="0" fillId="23" borderId="17" xfId="0" applyFill="1" applyBorder="1" applyAlignment="1"/>
    <xf numFmtId="0" fontId="0" fillId="23" borderId="17" xfId="0" applyFill="1" applyBorder="1" applyAlignment="1">
      <alignment horizontal="center" vertical="center"/>
    </xf>
    <xf numFmtId="3" fontId="0" fillId="23" borderId="17" xfId="0" applyNumberFormat="1" applyFill="1" applyBorder="1"/>
    <xf numFmtId="0" fontId="0" fillId="23" borderId="17" xfId="0" applyFill="1" applyBorder="1" applyAlignment="1">
      <alignment horizontal="center"/>
    </xf>
    <xf numFmtId="3" fontId="0" fillId="23" borderId="18" xfId="0" applyNumberFormat="1" applyFill="1" applyBorder="1"/>
  </cellXfs>
  <cellStyles count="14">
    <cellStyle name="Excel Built-in Normal" xfId="1" xr:uid="{00000000-0005-0000-0000-000000000000}"/>
    <cellStyle name="Hipervínculo 2" xfId="2" xr:uid="{00000000-0005-0000-0000-000001000000}"/>
    <cellStyle name="Hipervínculo 3" xfId="3" xr:uid="{00000000-0005-0000-0000-000002000000}"/>
    <cellStyle name="Millares" xfId="11" builtinId="3"/>
    <cellStyle name="Millares 2" xfId="4" xr:uid="{00000000-0005-0000-0000-000004000000}"/>
    <cellStyle name="Millares 3" xfId="5" xr:uid="{00000000-0005-0000-0000-000005000000}"/>
    <cellStyle name="Moneda" xfId="12" builtinId="4"/>
    <cellStyle name="Normal" xfId="0" builtinId="0"/>
    <cellStyle name="Normal 100" xfId="6" xr:uid="{00000000-0005-0000-0000-000009000000}"/>
    <cellStyle name="Normal 2" xfId="7" xr:uid="{00000000-0005-0000-0000-00000A000000}"/>
    <cellStyle name="Normal 21" xfId="8" xr:uid="{00000000-0005-0000-0000-00000B000000}"/>
    <cellStyle name="Normal 25" xfId="9" xr:uid="{00000000-0005-0000-0000-00000C000000}"/>
    <cellStyle name="Normal 32" xfId="10" xr:uid="{00000000-0005-0000-0000-00000D000000}"/>
    <cellStyle name="Porcentaje" xfId="13" builtinId="5"/>
  </cellStyles>
  <dxfs count="0"/>
  <tableStyles count="0" defaultTableStyle="TableStyleMedium2" defaultPivotStyle="PivotStyleLight16"/>
  <colors>
    <mruColors>
      <color rgb="FFFFFF99"/>
      <color rgb="FFFFFFCC"/>
      <color rgb="FFFFDD71"/>
      <color rgb="FFCD7371"/>
      <color rgb="FFFF97FF"/>
      <color rgb="FFFF66FF"/>
      <color rgb="FF9078B0"/>
      <color rgb="FFAD403D"/>
      <color rgb="FFEBC8C7"/>
      <color rgb="FFD17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uan%20Carlos\Desktop\ESE%202016\BDUESE%20ago%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Juan%20Carlos\Desktop\ESE%202016\BDUESE%20INDIVID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Juan%20Carlos\Desktop\BDUESE%20INDIVID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Juan%20Carlos\Desktop\ESE%202016\BDUESE%20oct%20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Juan%20Carlos\Desktop\ESE%202016\BDUESE%20oct%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Juan%20Carlos\Desktop\ESE%202016\BDUESE%20oct%2019%20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 SALUD prof.deporte"/>
      <sheetName val="ESC SALUD prof deporte por 6"/>
      <sheetName val="ETV"/>
      <sheetName val="ZOONOSIS"/>
      <sheetName val="PAI-AUX"/>
      <sheetName val="PAI aux 6"/>
      <sheetName val="PAI-ENFER"/>
      <sheetName val="TB.AUX ENF"/>
      <sheetName val="TB aux enf 6 meses"/>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OR VEEDURIA POR 6"/>
      <sheetName val="S M zona escucha"/>
      <sheetName val="S M familias fuertes psico"/>
      <sheetName val="SM familias fuertes tec"/>
      <sheetName val="S M psico victimas"/>
      <sheetName val="SM psico convivencia"/>
      <sheetName val="S ORAL HIGIENISTA"/>
      <sheetName val="S ORAL ODONTOLOGA"/>
      <sheetName val="S INFANTIL aux"/>
      <sheetName val="S INFANTIL TER RESPI"/>
      <sheetName val="S INFANTIL MEDICO POR 5"/>
      <sheetName val="S INFANTIL art plast"/>
      <sheetName val="S INFANTIL fonoaudiologia"/>
      <sheetName val="ESC SALUDABLE pedagoga"/>
      <sheetName val="ESC SALUD psicologos"/>
      <sheetName val="ESC SALUDABLE psico por 5"/>
      <sheetName val="SSYR-AUX ENFER"/>
      <sheetName val="SALUD SEX trab soc"/>
      <sheetName val="SALUD SEX enfermera"/>
      <sheetName val="SSR aux enf embar adole"/>
      <sheetName val="IEC tec comuni"/>
      <sheetName val="HOGAR SALUD aux enf"/>
      <sheetName val="HOGAR SALUD aux enf 6"/>
      <sheetName val="HOGAR SALUD aux enf 5"/>
      <sheetName val="PROMOCION SOCIAL trab soci"/>
      <sheetName val="PROMOCION SOCIAL psico"/>
      <sheetName val="PROMOCION SOCIAL tecn"/>
      <sheetName val="ENTORNO tec sanea"/>
      <sheetName val="NUTRICION aux enf"/>
      <sheetName val="NUTRICION aux enf 6 meses"/>
      <sheetName val="Estadistico por 5 "/>
      <sheetName val="PPTO SSS"/>
      <sheetName val="ADMON ESE"/>
      <sheetName val="SM psico convivencia 4 m"/>
      <sheetName val="S M zona escucha 4 m"/>
      <sheetName val="GESTION ADTVA tecnico"/>
      <sheetName val="GESTION ADTVA aux"/>
      <sheetName val="GESTION ADTVA profesional"/>
      <sheetName val="APS  psico"/>
      <sheetName val="APS aux enf 4 m"/>
      <sheetName val="APS aux enf 5 m"/>
      <sheetName val="ITINE aux enf 4"/>
      <sheetName val="ITINE aux enf jorn"/>
      <sheetName val="APS enfermera"/>
      <sheetName val="APS tec amb 4 m"/>
      <sheetName val="APS tecnico amb 5m"/>
      <sheetName val="APS aux enf nut"/>
      <sheetName val="APS tecn iec"/>
      <sheetName val="APS trab soci"/>
      <sheetName val="APS aux adtvo"/>
      <sheetName val="NUTRICION CARMEN 4 m"/>
    </sheetNames>
    <sheetDataSet>
      <sheetData sheetId="0" refreshError="1">
        <row r="21">
          <cell r="E21">
            <v>30874</v>
          </cell>
        </row>
      </sheetData>
      <sheetData sheetId="1" refreshError="1"/>
      <sheetData sheetId="2" refreshError="1">
        <row r="16">
          <cell r="E16">
            <v>1135</v>
          </cell>
        </row>
        <row r="17">
          <cell r="E17">
            <v>1621</v>
          </cell>
        </row>
        <row r="19">
          <cell r="E19">
            <v>5676</v>
          </cell>
        </row>
        <row r="21">
          <cell r="E21">
            <v>11353</v>
          </cell>
        </row>
      </sheetData>
      <sheetData sheetId="3" refreshError="1">
        <row r="18">
          <cell r="E18">
            <v>2270</v>
          </cell>
        </row>
        <row r="19">
          <cell r="E19">
            <v>29059</v>
          </cell>
        </row>
        <row r="20">
          <cell r="E20">
            <v>29059</v>
          </cell>
        </row>
      </sheetData>
      <sheetData sheetId="4" refreshError="1">
        <row r="18">
          <cell r="E18">
            <v>55235</v>
          </cell>
        </row>
      </sheetData>
      <sheetData sheetId="5" refreshError="1"/>
      <sheetData sheetId="6" refreshError="1"/>
      <sheetData sheetId="7" refreshError="1"/>
      <sheetData sheetId="8" refreshError="1">
        <row r="17">
          <cell r="E17">
            <v>13000</v>
          </cell>
        </row>
      </sheetData>
      <sheetData sheetId="9" refreshError="1">
        <row r="17">
          <cell r="E17">
            <v>35690</v>
          </cell>
        </row>
        <row r="19">
          <cell r="E19">
            <v>71380</v>
          </cell>
        </row>
        <row r="20">
          <cell r="E20">
            <v>35690</v>
          </cell>
        </row>
        <row r="22">
          <cell r="E22">
            <v>71380</v>
          </cell>
        </row>
        <row r="25">
          <cell r="E25">
            <v>35690</v>
          </cell>
        </row>
      </sheetData>
      <sheetData sheetId="10" refreshError="1">
        <row r="17">
          <cell r="E17">
            <v>53535</v>
          </cell>
        </row>
      </sheetData>
      <sheetData sheetId="11" refreshError="1">
        <row r="17">
          <cell r="E17">
            <v>22706</v>
          </cell>
        </row>
      </sheetData>
      <sheetData sheetId="12" refreshError="1">
        <row r="17">
          <cell r="E17">
            <v>80380</v>
          </cell>
        </row>
      </sheetData>
      <sheetData sheetId="13" refreshError="1">
        <row r="17">
          <cell r="E17">
            <v>53535</v>
          </cell>
        </row>
        <row r="18">
          <cell r="E18">
            <v>63070</v>
          </cell>
        </row>
        <row r="20">
          <cell r="E20">
            <v>53535</v>
          </cell>
        </row>
        <row r="21">
          <cell r="E21">
            <v>71380</v>
          </cell>
        </row>
        <row r="22">
          <cell r="E22">
            <v>35690</v>
          </cell>
        </row>
      </sheetData>
      <sheetData sheetId="14" refreshError="1"/>
      <sheetData sheetId="15" refreshError="1">
        <row r="16">
          <cell r="E16">
            <v>69319</v>
          </cell>
        </row>
        <row r="18">
          <cell r="E18">
            <v>45424</v>
          </cell>
        </row>
      </sheetData>
      <sheetData sheetId="16" refreshError="1"/>
      <sheetData sheetId="17" refreshError="1"/>
      <sheetData sheetId="18" refreshError="1">
        <row r="17">
          <cell r="E17">
            <v>35000</v>
          </cell>
        </row>
        <row r="22">
          <cell r="E22">
            <v>30036</v>
          </cell>
        </row>
      </sheetData>
      <sheetData sheetId="19" refreshError="1"/>
      <sheetData sheetId="20" refreshError="1">
        <row r="17">
          <cell r="E17">
            <v>35690</v>
          </cell>
        </row>
        <row r="18">
          <cell r="E18">
            <v>27305</v>
          </cell>
        </row>
        <row r="20">
          <cell r="E20">
            <v>17845</v>
          </cell>
        </row>
      </sheetData>
      <sheetData sheetId="21" refreshError="1">
        <row r="17">
          <cell r="E17">
            <v>44612</v>
          </cell>
        </row>
        <row r="20">
          <cell r="E20">
            <v>71380</v>
          </cell>
        </row>
      </sheetData>
      <sheetData sheetId="22" refreshError="1"/>
      <sheetData sheetId="23" refreshError="1">
        <row r="16">
          <cell r="E16">
            <v>26767</v>
          </cell>
        </row>
        <row r="19">
          <cell r="E19">
            <v>25968</v>
          </cell>
        </row>
      </sheetData>
      <sheetData sheetId="24" refreshError="1">
        <row r="16">
          <cell r="E16">
            <v>42000</v>
          </cell>
        </row>
        <row r="17">
          <cell r="E17">
            <v>42000</v>
          </cell>
        </row>
        <row r="18">
          <cell r="E18">
            <v>42000</v>
          </cell>
        </row>
        <row r="22">
          <cell r="E22">
            <v>20000</v>
          </cell>
        </row>
        <row r="24">
          <cell r="E24">
            <v>15000</v>
          </cell>
        </row>
      </sheetData>
      <sheetData sheetId="25" refreshError="1">
        <row r="16">
          <cell r="E16">
            <v>570</v>
          </cell>
        </row>
        <row r="17">
          <cell r="E17">
            <v>580</v>
          </cell>
        </row>
      </sheetData>
      <sheetData sheetId="26" refreshError="1">
        <row r="17">
          <cell r="E17">
            <v>98037</v>
          </cell>
        </row>
      </sheetData>
      <sheetData sheetId="27" refreshError="1"/>
      <sheetData sheetId="28" refreshError="1"/>
      <sheetData sheetId="29" refreshError="1"/>
      <sheetData sheetId="30" refreshError="1"/>
      <sheetData sheetId="31" refreshError="1">
        <row r="17">
          <cell r="E17">
            <v>7300</v>
          </cell>
        </row>
        <row r="18">
          <cell r="E18">
            <v>53535</v>
          </cell>
        </row>
      </sheetData>
      <sheetData sheetId="32" refreshError="1">
        <row r="22">
          <cell r="E22">
            <v>107070</v>
          </cell>
        </row>
      </sheetData>
      <sheetData sheetId="33" refreshError="1">
        <row r="16">
          <cell r="E16">
            <v>53535</v>
          </cell>
        </row>
        <row r="18">
          <cell r="E18">
            <v>29771</v>
          </cell>
        </row>
      </sheetData>
      <sheetData sheetId="34" refreshError="1"/>
      <sheetData sheetId="35" refreshError="1">
        <row r="16">
          <cell r="E16">
            <v>53475</v>
          </cell>
        </row>
      </sheetData>
      <sheetData sheetId="36" refreshError="1">
        <row r="17">
          <cell r="E17">
            <v>71380</v>
          </cell>
        </row>
        <row r="18">
          <cell r="E18">
            <v>84895</v>
          </cell>
        </row>
        <row r="21">
          <cell r="E21">
            <v>71380</v>
          </cell>
        </row>
        <row r="23">
          <cell r="E23">
            <v>35690</v>
          </cell>
        </row>
      </sheetData>
      <sheetData sheetId="37" refreshError="1"/>
      <sheetData sheetId="38" refreshError="1"/>
      <sheetData sheetId="39" refreshError="1"/>
      <sheetData sheetId="40" refreshError="1">
        <row r="16">
          <cell r="E16">
            <v>8742</v>
          </cell>
        </row>
        <row r="17">
          <cell r="E17">
            <v>5006</v>
          </cell>
        </row>
      </sheetData>
      <sheetData sheetId="41" refreshError="1"/>
      <sheetData sheetId="42" refreshError="1"/>
      <sheetData sheetId="43" refreshError="1">
        <row r="24">
          <cell r="E24">
            <v>17845</v>
          </cell>
        </row>
      </sheetData>
      <sheetData sheetId="44" refreshError="1"/>
      <sheetData sheetId="45" refreshError="1">
        <row r="16">
          <cell r="E16">
            <v>62416</v>
          </cell>
        </row>
        <row r="18">
          <cell r="E18">
            <v>24853</v>
          </cell>
        </row>
      </sheetData>
      <sheetData sheetId="46" refreshError="1">
        <row r="27">
          <cell r="E27">
            <v>11353</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17">
          <cell r="E17">
            <v>35690</v>
          </cell>
        </row>
        <row r="18">
          <cell r="E18">
            <v>33909</v>
          </cell>
        </row>
        <row r="20">
          <cell r="E20">
            <v>17845</v>
          </cell>
        </row>
        <row r="24">
          <cell r="E24">
            <v>35690</v>
          </cell>
        </row>
      </sheetData>
      <sheetData sheetId="58" refreshError="1"/>
      <sheetData sheetId="59" refreshError="1"/>
      <sheetData sheetId="60" refreshError="1"/>
      <sheetData sheetId="61" refreshError="1"/>
      <sheetData sheetId="62" refreshError="1"/>
      <sheetData sheetId="63" refreshError="1"/>
      <sheetData sheetId="64" refreshError="1">
        <row r="17">
          <cell r="E17">
            <v>11353</v>
          </cell>
        </row>
        <row r="18">
          <cell r="E18">
            <v>10521</v>
          </cell>
        </row>
        <row r="24">
          <cell r="E24">
            <v>11353</v>
          </cell>
        </row>
      </sheetData>
      <sheetData sheetId="65" refreshError="1"/>
      <sheetData sheetId="66" refreshError="1"/>
      <sheetData sheetId="67" refreshError="1">
        <row r="17">
          <cell r="E17">
            <v>35690</v>
          </cell>
        </row>
        <row r="20">
          <cell r="E20">
            <v>58126</v>
          </cell>
        </row>
        <row r="24">
          <cell r="E24">
            <v>17845</v>
          </cell>
        </row>
        <row r="27">
          <cell r="E27">
            <v>35690</v>
          </cell>
        </row>
      </sheetData>
      <sheetData sheetId="68" refreshError="1"/>
      <sheetData sheetId="69" refreshError="1">
        <row r="17">
          <cell r="E17">
            <v>53535</v>
          </cell>
        </row>
        <row r="18">
          <cell r="E18">
            <v>63070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jun"/>
      <sheetName val="2do jul"/>
      <sheetName val="3er ago"/>
      <sheetName val="2DA ent oct"/>
      <sheetName val="3ERA ent oct"/>
      <sheetName val="oct consolida"/>
      <sheetName val="TB aux en 2m"/>
      <sheetName val="ENFERMERA 2m"/>
      <sheetName val="APS aux enf 3m"/>
      <sheetName val="PREST SERVICIOS estadistico 5m"/>
      <sheetName val="APS tec ambiental 4 m"/>
      <sheetName val="APS ITINE aux enf 4 m"/>
      <sheetName val="ITINE aux enf 5 m"/>
      <sheetName val="ITINERAN aux enf 8"/>
      <sheetName val="APS psico 5M"/>
      <sheetName val="APS Enfermera por5 "/>
      <sheetName val="APS psico 4 m"/>
      <sheetName val="APS tecn ambient 5 m"/>
      <sheetName val="ITINE tecnico"/>
      <sheetName val="ITINE aux enf 5 m nutricion"/>
      <sheetName val="APS auxiliar adtvo"/>
      <sheetName val="ETV"/>
      <sheetName val="ZOONOSIS tec 4 m"/>
      <sheetName val="ZOONOSIS"/>
      <sheetName val="PAI-AUX"/>
      <sheetName val="PAI aux 6"/>
      <sheetName val="PAI aux enf 4 m"/>
      <sheetName val="PAI-ENFER"/>
      <sheetName val="TB aux enf 3m"/>
      <sheetName val="TB.AUX ENF"/>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 VEEDURIA POR 6"/>
      <sheetName val="S M zona escucha"/>
      <sheetName val="S M zona escucha 2 m"/>
      <sheetName val="SM psico zona escu 4 m"/>
      <sheetName val="SM tec psico 4 m"/>
      <sheetName val="SM tecnic fam fuert 3m"/>
      <sheetName val="S M familias fuertes psico"/>
      <sheetName val="S M psico victimas"/>
      <sheetName val="SM psico convivencia"/>
      <sheetName val="S ORAL ODONTOLOGA"/>
      <sheetName val="S ORAL HIGIENISTA"/>
      <sheetName val="S INFANTIL aux"/>
      <sheetName val="S INFANTIL TER RESPI"/>
      <sheetName val="S INFANTIL art plast"/>
      <sheetName val="S INFANTIL medico"/>
      <sheetName val="ESC SALUDABLE pedagoga"/>
      <sheetName val="ESC SALUD psicologos"/>
      <sheetName val="ESC SALUD prof.deporte"/>
      <sheetName val="ESC SALUD prof deporte 6 meses"/>
      <sheetName val="SSYR-AUX ENFER"/>
      <sheetName val="SALUD SEX trab soc"/>
      <sheetName val="SALUD SEX enfermera"/>
      <sheetName val="IEC tec salud pub 4m"/>
      <sheetName val="IEC tec sal pub 3m"/>
      <sheetName val="IEC tec comuni"/>
      <sheetName val="CASA SANA aux enf 4 m"/>
      <sheetName val="HOGAR SALUD aux enf"/>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 val="ENFERMERA 2m nov"/>
      <sheetName val="TEC AMB 2m nov"/>
      <sheetName val="TECNICO 2m nov"/>
      <sheetName val="AUX ENF 2m nov"/>
      <sheetName val="S INFANTIL fonoaudiologia"/>
      <sheetName val="IEC martha"/>
      <sheetName val="SM psico zona esc 2m"/>
      <sheetName val="TEC ADTVO 3m"/>
      <sheetName val="TB AUX ENF 2M"/>
      <sheetName val="TEC IEC 2M"/>
      <sheetName val="nov 1 ent"/>
      <sheetName val="nov 3er ent"/>
      <sheetName val="nov 2da ent"/>
      <sheetName val="TEC AMB dias"/>
      <sheetName val="AUX ENF 1mes"/>
      <sheetName val="TECNOLOGO cont alim 1mes"/>
      <sheetName val="AUX ENF 20dias"/>
      <sheetName val="ZOOTEC dias"/>
      <sheetName val="SM familias fuertes tec"/>
      <sheetName val="SSR aux enf embar adole"/>
      <sheetName val="APS trab soc"/>
      <sheetName val="1a ent dic"/>
      <sheetName val="2da ent dic"/>
      <sheetName val="REAL ADMON"/>
      <sheetName val="CRONICAS nutricionista 4 m"/>
      <sheetName val="CONSOLID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9">
          <cell r="E19">
            <v>1000</v>
          </cell>
        </row>
      </sheetData>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jun"/>
      <sheetName val="PPTO SSS"/>
      <sheetName val="2do jul"/>
      <sheetName val="3er ago"/>
      <sheetName val="REAL ADMON"/>
      <sheetName val="ADMON ESE"/>
      <sheetName val="APS tec ambiental 4 m"/>
      <sheetName val="APS aux enf 3m"/>
      <sheetName val="PREST SERVICIOS estadistico 5m"/>
      <sheetName val="APS ITINE aux enf 4 m"/>
      <sheetName val="ITINE aux enf 5 m"/>
      <sheetName val="ITINERAN aux enf 8"/>
      <sheetName val="APS psico 5M"/>
      <sheetName val="APS trab soc"/>
      <sheetName val="APS Enfermera por5 "/>
      <sheetName val="APS psico 4 m"/>
      <sheetName val="APS tecn ambient 5 m"/>
      <sheetName val="ITINE tecnico"/>
      <sheetName val="ITINE aux enf 5 m nutricion"/>
      <sheetName val="APS auxiliar adtvo"/>
      <sheetName val="ETV"/>
      <sheetName val="ZOONOSIS tec 4 m"/>
      <sheetName val="ZOONOSIS"/>
      <sheetName val="PAI-AUX"/>
      <sheetName val="PAI aux 6"/>
      <sheetName val="PAI aux enf 4 m"/>
      <sheetName val="PAI-ENFER"/>
      <sheetName val="TB.AUX ENF"/>
      <sheetName val="TB VIH PSICOLOGA"/>
      <sheetName val="CRONICAS GERONTOLOGO"/>
      <sheetName val="TECNICO GERONTOLOGIA"/>
      <sheetName val="CRONICAS nutricionista 4 m"/>
      <sheetName val="CRONICA TERAP RESP"/>
      <sheetName val="PROFESIONAL DEPORTE"/>
      <sheetName val="TEC AGUA SMTO"/>
      <sheetName val="CONSUMO"/>
      <sheetName val="RESID HOSP"/>
      <sheetName val="TRAB SOC VEEDURIAS"/>
      <sheetName val="PROMOTOR VEEDURIAS"/>
      <sheetName val="VEEDURIAS aux enf 3 m"/>
      <sheetName val="PROMOT VEEDURIA POR 6"/>
      <sheetName val="S M zona escucha"/>
      <sheetName val="S M zona escucha 2 m"/>
      <sheetName val="SM psico zona escu 4 m"/>
      <sheetName val="SM tec psico 4 m"/>
      <sheetName val="SM tecnic fam fuert 3m"/>
      <sheetName val="S M familias fuertes psico"/>
      <sheetName val="SM familias fuertes tec"/>
      <sheetName val="S M psico victimas"/>
      <sheetName val="SM psico convivencia"/>
      <sheetName val="S ORAL ODONTOLOGA"/>
      <sheetName val="S ORAL HIGIENISTA"/>
      <sheetName val="S INFANTIL aux"/>
      <sheetName val="S INFANTIL TER RESPI"/>
      <sheetName val="S INFANTIL art plast"/>
      <sheetName val="S INFANTIL fonoaudiologia"/>
      <sheetName val="S INFANTIL medico"/>
      <sheetName val="ESC SALUDABLE pedagoga"/>
      <sheetName val="ESC SALUD psicologos"/>
      <sheetName val="ESC SALUD prof.deporte"/>
      <sheetName val="ESC SALUD prof deporte 6 meses"/>
      <sheetName val="SSYR-AUX ENFER"/>
      <sheetName val="SALUD SEX trab soc"/>
      <sheetName val="SALUD SEX enfermera"/>
      <sheetName val="SSR aux enf embar adole"/>
      <sheetName val="IEC tec salud pub 4m"/>
      <sheetName val="IEC tec sal pub 3m"/>
      <sheetName val="IEC tec comuni"/>
      <sheetName val="CASA SANA aux enf 4 m"/>
      <sheetName val="HOGAR SALUD aux enf"/>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s>
    <sheetDataSet>
      <sheetData sheetId="0"/>
      <sheetData sheetId="1"/>
      <sheetData sheetId="2"/>
      <sheetData sheetId="3"/>
      <sheetData sheetId="4"/>
      <sheetData sheetId="5"/>
      <sheetData sheetId="6">
        <row r="17">
          <cell r="W17">
            <v>32</v>
          </cell>
        </row>
        <row r="18">
          <cell r="W18">
            <v>30</v>
          </cell>
        </row>
        <row r="19">
          <cell r="W19">
            <v>3</v>
          </cell>
        </row>
        <row r="20">
          <cell r="W20">
            <v>3</v>
          </cell>
        </row>
        <row r="21">
          <cell r="W21">
            <v>3</v>
          </cell>
        </row>
        <row r="22">
          <cell r="W22">
            <v>10</v>
          </cell>
        </row>
        <row r="23">
          <cell r="W23">
            <v>2</v>
          </cell>
        </row>
      </sheetData>
      <sheetData sheetId="7">
        <row r="12">
          <cell r="W12">
            <v>9</v>
          </cell>
        </row>
        <row r="19">
          <cell r="W19">
            <v>20</v>
          </cell>
        </row>
        <row r="34">
          <cell r="W34">
            <v>0</v>
          </cell>
        </row>
        <row r="36">
          <cell r="W36">
            <v>20</v>
          </cell>
        </row>
      </sheetData>
      <sheetData sheetId="8">
        <row r="14">
          <cell r="W14">
            <v>30</v>
          </cell>
        </row>
      </sheetData>
      <sheetData sheetId="9">
        <row r="12">
          <cell r="W12">
            <v>20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V"/>
      <sheetName val="ZOONOSIS"/>
      <sheetName val="PAI aux 6"/>
      <sheetName val="PAI-AUX 7m"/>
      <sheetName val="PAI-ENFER"/>
      <sheetName val="PAI aux enf 4m"/>
      <sheetName val="TB.AUX ENF"/>
      <sheetName val="TB aux enf 6 meses"/>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OR VEEDURIA POR 6"/>
      <sheetName val="S M zona escucha"/>
      <sheetName val="SM familias fuertes tec"/>
      <sheetName val="S M familias fuertes psico"/>
      <sheetName val="S M psico victimas"/>
      <sheetName val="SM psico convivencia"/>
      <sheetName val="S ORAL HIGIENISTA"/>
      <sheetName val="S ORAL ODONTOLOGA"/>
      <sheetName val="S INFANTIL aux"/>
      <sheetName val="S INFANTIL TER RESPI"/>
      <sheetName val="S INFANTIL MEDICO POR 5"/>
      <sheetName val="S INFANTIL art plast"/>
      <sheetName val="S INFANTIL fonoaudiologia"/>
      <sheetName val="ESC SALUDABLE pedagoga"/>
      <sheetName val="ESC SALUD psicologos"/>
      <sheetName val="ESC SALUDABLE psico por 5"/>
      <sheetName val="ESC SALUD prof.deporte"/>
      <sheetName val="ESC SALUD prof deporte por 6"/>
      <sheetName val="SSYR-AUX ENFER"/>
      <sheetName val="SALUD SEX trab soc"/>
      <sheetName val="SALUD SEX enfermera"/>
      <sheetName val="SSR aux enf embar adole"/>
      <sheetName val="IEC tec comuni"/>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 val="Estadistico por 5 "/>
      <sheetName val="CASA SANA  aux enf 5 m"/>
      <sheetName val="ITINE aux enf jorn 5m"/>
      <sheetName val="APS aux enf nut 5m"/>
      <sheetName val="APS tecnico amb 5m"/>
      <sheetName val="APS  psico"/>
      <sheetName val="APS trab soci"/>
      <sheetName val="APS enfermera"/>
      <sheetName val="APS tecn iec"/>
      <sheetName val="APS aux adtvo"/>
      <sheetName val="APS aux enf 4 m"/>
      <sheetName val="ITINE aux enf 4"/>
      <sheetName val="APS tec amb 4 m"/>
      <sheetName val="CRONICAS nutric 4 m"/>
      <sheetName val="S M zona escucha 4 m"/>
      <sheetName val="APS psico 4m"/>
      <sheetName val="S M tec psico 4m"/>
      <sheetName val="ZOONOSIS tec 4m"/>
      <sheetName val="APS tecn salud iec 4m"/>
      <sheetName val="APS tec sal pub 3m"/>
      <sheetName val="APS aux enf 3m"/>
      <sheetName val="TB aux enf 3m"/>
      <sheetName val="VEEDURIAS aux en 3 m"/>
      <sheetName val="SM familias fuertes tec 3m"/>
      <sheetName val="ADTVO tecn 3m"/>
      <sheetName val="TB aux en 2m"/>
      <sheetName val="NUTRICION aux enf 2 m"/>
      <sheetName val="APS tecn salud iec 2m"/>
      <sheetName val="S M zona escucha psico 2m"/>
      <sheetName val="HOGAR SALUD aux enf 7m"/>
      <sheetName val="PPTO SSS"/>
      <sheetName val="ADMON ESE"/>
      <sheetName val="CUMPLIMI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8">
          <cell r="E18">
            <v>17845</v>
          </cell>
        </row>
      </sheetData>
      <sheetData sheetId="36"/>
      <sheetData sheetId="37">
        <row r="22">
          <cell r="E22">
            <v>35690</v>
          </cell>
        </row>
      </sheetData>
      <sheetData sheetId="38">
        <row r="20">
          <cell r="E20">
            <v>53535</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2">
          <cell r="E12">
            <v>55073</v>
          </cell>
        </row>
      </sheetData>
      <sheetData sheetId="54"/>
      <sheetData sheetId="55">
        <row r="19">
          <cell r="E19">
            <v>22706</v>
          </cell>
        </row>
        <row r="21">
          <cell r="E21">
            <v>34059</v>
          </cell>
        </row>
        <row r="22">
          <cell r="E22">
            <v>5676</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V"/>
      <sheetName val="ZOONOSIS"/>
      <sheetName val="PAI aux 6"/>
      <sheetName val="PAI-AUX 7m"/>
      <sheetName val="PAI-ENFER"/>
      <sheetName val="PAI aux enf 4m"/>
      <sheetName val="TB.AUX ENF"/>
      <sheetName val="TB aux enf 6 meses"/>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OR VEEDURIA POR 6"/>
      <sheetName val="S M zona escucha"/>
      <sheetName val="SM familias fuertes tec"/>
      <sheetName val="S M familias fuertes psico"/>
      <sheetName val="S M psico victimas"/>
      <sheetName val="SM psico convivencia"/>
      <sheetName val="S ORAL HIGIENISTA"/>
      <sheetName val="S ORAL ODONTOLOGA"/>
      <sheetName val="S INFANTIL aux"/>
      <sheetName val="S INFANTIL TER RESPI"/>
      <sheetName val="S INFANTIL MEDICO POR 5"/>
      <sheetName val="S INFANTIL art plast"/>
      <sheetName val="S INFANTIL fonoaudiologia"/>
      <sheetName val="ESC SALUDABLE pedagoga"/>
      <sheetName val="ESC SALUD psicologos"/>
      <sheetName val="ESC SALUDABLE psico por 5"/>
      <sheetName val="ESC SALUD prof.deporte"/>
      <sheetName val="ESC SALUD prof deporte por 6"/>
      <sheetName val="SSYR-AUX ENFER"/>
      <sheetName val="SALUD SEX trab soc"/>
      <sheetName val="SALUD SEX enfermera"/>
      <sheetName val="SSR aux enf embar adole"/>
      <sheetName val="IEC tec comuni"/>
      <sheetName val="HOGAR SALUD aux enf"/>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 val="Estadistico por 5 "/>
      <sheetName val="CASA SANA  aux enf 5 m"/>
      <sheetName val="ITINE aux enf jorn 5m"/>
      <sheetName val="APS aux enf nut 5m"/>
      <sheetName val="APS tecnico amb 5m"/>
      <sheetName val="APS  psico"/>
      <sheetName val="APS trab soci"/>
      <sheetName val="APS enfermera"/>
      <sheetName val="APS tecn iec"/>
      <sheetName val="APS aux adtvo"/>
      <sheetName val="APS aux enf 4 m"/>
      <sheetName val="ITINE aux enf 4"/>
      <sheetName val="APS tec amb 4 m"/>
      <sheetName val="CRONICAS nutric 4 m"/>
      <sheetName val="S M zona escucha 4 m"/>
      <sheetName val="APS psico 4m"/>
      <sheetName val="S M tec psico 4m"/>
      <sheetName val="ZOONOSIS tec 4m"/>
      <sheetName val="APS tecn salud iec 4m"/>
      <sheetName val="APS tec sal pub 3m"/>
      <sheetName val="APS aux enf 3m"/>
      <sheetName val="TB aux enf 3m"/>
      <sheetName val="VEEDURIAS aux en 3 m"/>
      <sheetName val="SM familias fuertes tec 3m"/>
      <sheetName val="ADTVO tecn 3m"/>
      <sheetName val="TB aux en 2m"/>
      <sheetName val="NUTRICION aux enf 2 m"/>
      <sheetName val="S M zona escucha psico 2m"/>
      <sheetName val="PPTO SSS"/>
      <sheetName val="ADMON ESE"/>
      <sheetName val="CUMPLIMIENTOS"/>
    </sheetNames>
    <sheetDataSet>
      <sheetData sheetId="0" refreshError="1">
        <row r="25">
          <cell r="E25">
            <v>5676</v>
          </cell>
        </row>
      </sheetData>
      <sheetData sheetId="1" refreshError="1">
        <row r="22">
          <cell r="E22">
            <v>30412</v>
          </cell>
        </row>
      </sheetData>
      <sheetData sheetId="2" refreshError="1"/>
      <sheetData sheetId="3" refreshError="1">
        <row r="20">
          <cell r="E20">
            <v>10012</v>
          </cell>
        </row>
      </sheetData>
      <sheetData sheetId="4" refreshError="1"/>
      <sheetData sheetId="5" refreshError="1"/>
      <sheetData sheetId="6" refreshError="1"/>
      <sheetData sheetId="7" refreshError="1">
        <row r="18">
          <cell r="E18">
            <v>10012</v>
          </cell>
        </row>
      </sheetData>
      <sheetData sheetId="8" refreshError="1">
        <row r="18">
          <cell r="E18">
            <v>71380</v>
          </cell>
        </row>
        <row r="21">
          <cell r="E21">
            <v>27380</v>
          </cell>
        </row>
      </sheetData>
      <sheetData sheetId="9" refreshError="1">
        <row r="23">
          <cell r="E23">
            <v>17845</v>
          </cell>
        </row>
      </sheetData>
      <sheetData sheetId="10" refreshError="1">
        <row r="20">
          <cell r="E20">
            <v>11353</v>
          </cell>
        </row>
      </sheetData>
      <sheetData sheetId="11" refreshError="1">
        <row r="21">
          <cell r="E21">
            <v>17845</v>
          </cell>
        </row>
      </sheetData>
      <sheetData sheetId="12" refreshError="1">
        <row r="24">
          <cell r="E24">
            <v>17845</v>
          </cell>
        </row>
      </sheetData>
      <sheetData sheetId="13" refreshError="1"/>
      <sheetData sheetId="14" refreshError="1">
        <row r="19">
          <cell r="E19">
            <v>11353</v>
          </cell>
        </row>
      </sheetData>
      <sheetData sheetId="15" refreshError="1"/>
      <sheetData sheetId="16" refreshError="1"/>
      <sheetData sheetId="17" refreshError="1">
        <row r="25">
          <cell r="E25">
            <v>11353</v>
          </cell>
        </row>
      </sheetData>
      <sheetData sheetId="18" refreshError="1"/>
      <sheetData sheetId="19" refreshError="1">
        <row r="21">
          <cell r="E21">
            <v>17845</v>
          </cell>
        </row>
      </sheetData>
      <sheetData sheetId="20" refreshError="1"/>
      <sheetData sheetId="21" refreshError="1">
        <row r="22">
          <cell r="E22">
            <v>17845</v>
          </cell>
        </row>
      </sheetData>
      <sheetData sheetId="22" refreshError="1">
        <row r="25">
          <cell r="E25">
            <v>17845</v>
          </cell>
        </row>
      </sheetData>
      <sheetData sheetId="23" refreshError="1">
        <row r="25">
          <cell r="E25">
            <v>25955</v>
          </cell>
        </row>
      </sheetData>
      <sheetData sheetId="24" refreshError="1">
        <row r="20">
          <cell r="E20">
            <v>10012</v>
          </cell>
        </row>
      </sheetData>
      <sheetData sheetId="25" refreshError="1">
        <row r="19">
          <cell r="E19">
            <v>18181</v>
          </cell>
        </row>
      </sheetData>
      <sheetData sheetId="26" refreshError="1"/>
      <sheetData sheetId="27" refreshError="1"/>
      <sheetData sheetId="28" refreshError="1"/>
      <sheetData sheetId="29" refreshError="1"/>
      <sheetData sheetId="30" refreshError="1">
        <row r="20">
          <cell r="E20">
            <v>17845</v>
          </cell>
        </row>
      </sheetData>
      <sheetData sheetId="31" refreshError="1">
        <row r="18">
          <cell r="E18">
            <v>17845</v>
          </cell>
        </row>
      </sheetData>
      <sheetData sheetId="32" refreshError="1">
        <row r="21">
          <cell r="E21">
            <v>17845</v>
          </cell>
        </row>
      </sheetData>
      <sheetData sheetId="33" refreshError="1"/>
      <sheetData sheetId="34" refreshError="1">
        <row r="20">
          <cell r="E20">
            <v>17845</v>
          </cell>
        </row>
      </sheetData>
      <sheetData sheetId="35" refreshError="1"/>
      <sheetData sheetId="36" refreshError="1">
        <row r="19">
          <cell r="E19">
            <v>10012</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1">
          <cell r="E21">
            <v>17845</v>
          </cell>
        </row>
      </sheetData>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V"/>
      <sheetName val="ZOONOSIS"/>
      <sheetName val="PAI-AUX 7m"/>
      <sheetName val="PAI aux 6"/>
      <sheetName val="PAI-ENFER"/>
      <sheetName val="PAI aux enf 4m"/>
      <sheetName val="TB.AUX ENF"/>
      <sheetName val="TB aux enf 6 meses"/>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OR VEEDURIA POR 6"/>
      <sheetName val="S M zona escucha"/>
      <sheetName val="SM familias fuertes tec"/>
      <sheetName val="S M familias fuertes psico"/>
      <sheetName val="S M psico victimas"/>
      <sheetName val="SM psico convivencia"/>
      <sheetName val="S ORAL HIGIENISTA"/>
      <sheetName val="S ORAL ODONTOLOGA"/>
      <sheetName val="S INFANTIL aux"/>
      <sheetName val="S INFANTIL TER RESPI"/>
      <sheetName val="S INFANTIL MEDICO POR 5"/>
      <sheetName val="S INFANTIL art plast"/>
      <sheetName val="S INFANTIL fonoaudiologia"/>
      <sheetName val="ESC SALUDABLE pedagoga"/>
      <sheetName val="ESC SALUD psicologos"/>
      <sheetName val="ESC SALUDABLE psico por 5"/>
      <sheetName val="ESC SALUD prof.deporte"/>
      <sheetName val="ESC SALUD prof deporte por 6"/>
      <sheetName val="SSYR-AUX ENFER"/>
      <sheetName val="SALUD SEX trab soc"/>
      <sheetName val="SALUD SEX enfermera"/>
      <sheetName val="SSR aux enf embar adole"/>
      <sheetName val="IEC tec comuni"/>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 val="Estadistico por 5 "/>
      <sheetName val="CASA SANA  aux enf 5 m"/>
      <sheetName val="ITINE aux enf jorn 5m"/>
      <sheetName val="APS aux enf nut 5m"/>
      <sheetName val="APS tecnico amb 5m"/>
      <sheetName val="APS  psico"/>
      <sheetName val="APS trab soci"/>
      <sheetName val="APS enfermera"/>
      <sheetName val="APS tecn iec"/>
      <sheetName val="APS aux adtvo"/>
      <sheetName val="APS aux enf 4 m"/>
      <sheetName val="ITINE aux enf 4"/>
      <sheetName val="APS tec amb 4 m"/>
      <sheetName val="CRONICAS nutric 4 m"/>
      <sheetName val="S M zona escucha 4 m"/>
      <sheetName val="APS psico 4m"/>
      <sheetName val="S M tec psico 4m"/>
      <sheetName val="ZOONOSIS tec 4m"/>
      <sheetName val="APS tecn salud iec 4m"/>
      <sheetName val="APS tec sal pub 3m"/>
      <sheetName val="APS aux enf 3m"/>
      <sheetName val="TB aux enf 3m"/>
      <sheetName val="VEEDURIAS aux en 3 m"/>
      <sheetName val="SM familias fuertes tec 3m"/>
      <sheetName val="ADTVO tecn 3m"/>
      <sheetName val="TB aux en 2m"/>
      <sheetName val="NUTRICION aux enf 2 m"/>
      <sheetName val="APS tecn salud iec 2m"/>
      <sheetName val="S M zona escucha psico 2m"/>
      <sheetName val="HOGAR SALUD aux enf 7m"/>
      <sheetName val="PPTO SSS"/>
      <sheetName val="ADMON ESE"/>
      <sheetName val="CUMPLIMIENTOS"/>
    </sheetNames>
    <sheetDataSet>
      <sheetData sheetId="0"/>
      <sheetData sheetId="1"/>
      <sheetData sheetId="2"/>
      <sheetData sheetId="3"/>
      <sheetData sheetId="4"/>
      <sheetData sheetId="5"/>
      <sheetData sheetId="6"/>
      <sheetData sheetId="7"/>
      <sheetData sheetId="8"/>
      <sheetData sheetId="9">
        <row r="18">
          <cell r="E18">
            <v>35690</v>
          </cell>
        </row>
      </sheetData>
      <sheetData sheetId="10">
        <row r="18">
          <cell r="E18">
            <v>30660</v>
          </cell>
        </row>
      </sheetData>
      <sheetData sheetId="11"/>
      <sheetData sheetId="12"/>
      <sheetData sheetId="13"/>
      <sheetData sheetId="14"/>
      <sheetData sheetId="15"/>
      <sheetData sheetId="16">
        <row r="18">
          <cell r="E18">
            <v>29505</v>
          </cell>
        </row>
        <row r="21">
          <cell r="E21">
            <v>35690</v>
          </cell>
        </row>
      </sheetData>
      <sheetData sheetId="17"/>
      <sheetData sheetId="18"/>
      <sheetData sheetId="19">
        <row r="16">
          <cell r="E16">
            <v>35690</v>
          </cell>
        </row>
      </sheetData>
      <sheetData sheetId="20"/>
      <sheetData sheetId="21">
        <row r="18">
          <cell r="E18">
            <v>42237</v>
          </cell>
        </row>
      </sheetData>
      <sheetData sheetId="22"/>
      <sheetData sheetId="23">
        <row r="19">
          <cell r="E19">
            <v>40000</v>
          </cell>
        </row>
      </sheetData>
      <sheetData sheetId="24"/>
      <sheetData sheetId="25"/>
      <sheetData sheetId="26"/>
      <sheetData sheetId="27"/>
      <sheetData sheetId="28">
        <row r="16">
          <cell r="E16">
            <v>134000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123"/>
  <sheetViews>
    <sheetView workbookViewId="0">
      <pane ySplit="1" topLeftCell="A87" activePane="bottomLeft" state="frozen"/>
      <selection pane="bottomLeft" activeCell="A89" sqref="A89"/>
    </sheetView>
  </sheetViews>
  <sheetFormatPr baseColWidth="10" defaultColWidth="11.42578125" defaultRowHeight="18.75" x14ac:dyDescent="0.3"/>
  <cols>
    <col min="1" max="1" width="17.42578125" style="1" customWidth="1"/>
    <col min="2" max="2" width="37.7109375" style="1" customWidth="1"/>
    <col min="3" max="3" width="28.42578125" style="1" customWidth="1"/>
    <col min="4" max="4" width="24.7109375" style="1" customWidth="1"/>
    <col min="5" max="5" width="19.28515625" style="1" bestFit="1" customWidth="1"/>
    <col min="6" max="6" width="16.42578125" style="1" customWidth="1"/>
    <col min="7" max="7" width="17.140625" style="1" bestFit="1" customWidth="1"/>
    <col min="8" max="8" width="17.140625" style="53" bestFit="1" customWidth="1"/>
    <col min="9" max="9" width="17.140625" style="53" customWidth="1"/>
    <col min="10" max="10" width="27.28515625" style="30" customWidth="1"/>
    <col min="11" max="11" width="27.7109375" style="24" hidden="1" customWidth="1"/>
    <col min="12" max="12" width="16" style="3" hidden="1" customWidth="1"/>
    <col min="13" max="13" width="28" style="3" hidden="1" customWidth="1"/>
    <col min="14" max="14" width="15.42578125" style="1" hidden="1" customWidth="1"/>
    <col min="15" max="16" width="0" style="1" hidden="1" customWidth="1"/>
    <col min="17" max="17" width="27.28515625" style="1" bestFit="1" customWidth="1"/>
    <col min="18" max="16384" width="11.42578125" style="1"/>
  </cols>
  <sheetData>
    <row r="1" spans="1:17" ht="93.75" x14ac:dyDescent="0.35">
      <c r="A1" s="303" t="s">
        <v>10</v>
      </c>
      <c r="B1" s="304"/>
      <c r="C1" s="16" t="s">
        <v>6</v>
      </c>
      <c r="D1" s="44" t="s">
        <v>79</v>
      </c>
      <c r="E1" s="6" t="s">
        <v>0</v>
      </c>
      <c r="F1" s="6" t="s">
        <v>2</v>
      </c>
      <c r="G1" s="8">
        <v>0.1</v>
      </c>
      <c r="H1" s="52" t="s">
        <v>78</v>
      </c>
      <c r="I1" s="52" t="s">
        <v>92</v>
      </c>
      <c r="J1" s="29" t="s">
        <v>56</v>
      </c>
      <c r="K1" s="23" t="s">
        <v>20</v>
      </c>
      <c r="L1" s="17" t="s">
        <v>1</v>
      </c>
      <c r="M1" s="18" t="s">
        <v>3</v>
      </c>
      <c r="Q1" s="29" t="s">
        <v>56</v>
      </c>
    </row>
    <row r="2" spans="1:17" ht="18.75" customHeight="1" x14ac:dyDescent="0.3">
      <c r="A2" s="305">
        <v>1</v>
      </c>
      <c r="B2" s="306" t="s">
        <v>63</v>
      </c>
      <c r="C2" s="306"/>
      <c r="D2" s="307" t="s">
        <v>80</v>
      </c>
      <c r="E2" s="310">
        <v>34000</v>
      </c>
      <c r="F2" s="286">
        <f>'[1]HOGAR SALUD aux enf'!$E$16</f>
        <v>8742</v>
      </c>
      <c r="G2" s="286">
        <v>874</v>
      </c>
      <c r="H2" s="287">
        <f>F2+G2</f>
        <v>9616</v>
      </c>
      <c r="I2" s="279">
        <v>4038.9201010000002</v>
      </c>
      <c r="J2" s="288">
        <f>H2+I2</f>
        <v>13654.920101</v>
      </c>
      <c r="K2" s="291">
        <f>('[1]HOGAR SALUD aux enf'!$E$17)+'[2]HOGAR SALUD aux enf'!$E$19</f>
        <v>6006</v>
      </c>
      <c r="L2" s="294">
        <f>SUM(H2+K2+K3+K4)</f>
        <v>15622</v>
      </c>
      <c r="M2" s="285">
        <f>L2*E2</f>
        <v>531148000</v>
      </c>
      <c r="N2" s="27"/>
      <c r="Q2" s="278">
        <f>J2*E2</f>
        <v>464267283.43400002</v>
      </c>
    </row>
    <row r="3" spans="1:17" x14ac:dyDescent="0.3">
      <c r="A3" s="305"/>
      <c r="B3" s="306"/>
      <c r="C3" s="306"/>
      <c r="D3" s="308"/>
      <c r="E3" s="310"/>
      <c r="F3" s="286"/>
      <c r="G3" s="286"/>
      <c r="H3" s="287"/>
      <c r="I3" s="280"/>
      <c r="J3" s="289"/>
      <c r="K3" s="292"/>
      <c r="L3" s="295"/>
      <c r="M3" s="285"/>
      <c r="N3" s="27"/>
      <c r="Q3" s="283"/>
    </row>
    <row r="4" spans="1:17" ht="45.75" customHeight="1" x14ac:dyDescent="0.3">
      <c r="A4" s="305"/>
      <c r="B4" s="306"/>
      <c r="C4" s="306"/>
      <c r="D4" s="309"/>
      <c r="E4" s="310"/>
      <c r="F4" s="286"/>
      <c r="G4" s="286"/>
      <c r="H4" s="287"/>
      <c r="I4" s="281"/>
      <c r="J4" s="290"/>
      <c r="K4" s="293"/>
      <c r="L4" s="296"/>
      <c r="M4" s="285"/>
      <c r="N4" s="27"/>
      <c r="Q4" s="283"/>
    </row>
    <row r="5" spans="1:17" x14ac:dyDescent="0.3">
      <c r="B5" s="15"/>
      <c r="C5" s="4"/>
      <c r="D5" s="15"/>
      <c r="J5" s="32"/>
      <c r="N5" s="27"/>
    </row>
    <row r="6" spans="1:17" ht="75" x14ac:dyDescent="0.3">
      <c r="A6" s="9">
        <v>2</v>
      </c>
      <c r="B6" s="297" t="s">
        <v>4</v>
      </c>
      <c r="C6" s="298"/>
      <c r="D6" s="50" t="s">
        <v>80</v>
      </c>
      <c r="E6" s="13">
        <v>800</v>
      </c>
      <c r="F6" s="7">
        <f>'[1]APS tecnico amb 5m'!$E$17</f>
        <v>11353</v>
      </c>
      <c r="G6" s="7">
        <v>1135</v>
      </c>
      <c r="H6" s="54">
        <f t="shared" ref="H6:H112" si="0">F6+G6</f>
        <v>12488</v>
      </c>
      <c r="I6" s="61">
        <f>$I$2</f>
        <v>4038.9201010000002</v>
      </c>
      <c r="J6" s="63">
        <f>H6+I6</f>
        <v>16526.920101</v>
      </c>
      <c r="K6" s="25">
        <f>('[1]ENTORNO tec sanea'!$E$27)/3</f>
        <v>3784.3333333333335</v>
      </c>
      <c r="L6" s="10">
        <f>H6+K6</f>
        <v>16272.333333333334</v>
      </c>
      <c r="M6" s="10">
        <f>L6*E6</f>
        <v>13017866.666666668</v>
      </c>
      <c r="N6" s="27" t="s">
        <v>54</v>
      </c>
      <c r="O6" s="1">
        <f>'[3]APS tec ambiental 4 m'!$W$17+'[3]APS tec ambiental 4 m'!$W$22+'[3]APS aux enf 3m'!$W$34+'[3]APS aux enf 3m'!$W$12</f>
        <v>51</v>
      </c>
      <c r="Q6" s="65">
        <f>J6*E6</f>
        <v>13221536.080800001</v>
      </c>
    </row>
    <row r="7" spans="1:17" x14ac:dyDescent="0.3">
      <c r="B7" s="15"/>
      <c r="C7" s="4"/>
      <c r="D7" s="51"/>
      <c r="I7" s="62"/>
      <c r="J7" s="64"/>
      <c r="N7" s="27"/>
      <c r="Q7" s="66"/>
    </row>
    <row r="8" spans="1:17" ht="75" x14ac:dyDescent="0.3">
      <c r="A8" s="9">
        <v>3</v>
      </c>
      <c r="B8" s="297" t="s">
        <v>5</v>
      </c>
      <c r="C8" s="298"/>
      <c r="D8" s="50" t="s">
        <v>80</v>
      </c>
      <c r="E8" s="13">
        <v>800</v>
      </c>
      <c r="F8" s="7">
        <f>'[1]APS tecnico amb 5m'!$E$18</f>
        <v>10521</v>
      </c>
      <c r="G8" s="7">
        <v>1052</v>
      </c>
      <c r="H8" s="54">
        <f t="shared" si="0"/>
        <v>11573</v>
      </c>
      <c r="I8" s="61">
        <f>$I$2</f>
        <v>4038.9201010000002</v>
      </c>
      <c r="J8" s="63">
        <f>H8+I8</f>
        <v>15611.920101</v>
      </c>
      <c r="K8" s="25">
        <f>('[1]ENTORNO tec sanea'!$E$27)/3</f>
        <v>3784.3333333333335</v>
      </c>
      <c r="L8" s="10">
        <f>H8+K8</f>
        <v>15357.333333333334</v>
      </c>
      <c r="M8" s="10">
        <f>L8*E8</f>
        <v>12285866.666666668</v>
      </c>
      <c r="N8" s="27" t="str">
        <f>N6</f>
        <v>TEC AMBIENTAL. AUX ENF APS</v>
      </c>
      <c r="O8" s="1">
        <f>'[3]APS tec ambiental 4 m'!$W$18+'[3]APS tec ambiental 4 m'!$W$21</f>
        <v>33</v>
      </c>
      <c r="Q8" s="65">
        <f>J8*E8</f>
        <v>12489536.080800001</v>
      </c>
    </row>
    <row r="9" spans="1:17" x14ac:dyDescent="0.3">
      <c r="B9" s="15"/>
      <c r="C9" s="4"/>
      <c r="D9" s="15"/>
      <c r="J9" s="32"/>
      <c r="N9" s="27"/>
    </row>
    <row r="10" spans="1:17" ht="35.25" customHeight="1" x14ac:dyDescent="0.3">
      <c r="A10" s="1">
        <f>A8+1</f>
        <v>4</v>
      </c>
      <c r="B10" s="299" t="s">
        <v>57</v>
      </c>
      <c r="C10" s="300"/>
      <c r="D10" s="42"/>
      <c r="E10" s="13">
        <v>700</v>
      </c>
      <c r="F10" s="7">
        <f>'[4]ITINE aux enf jorn 5m'!$E$12</f>
        <v>55073</v>
      </c>
      <c r="G10" s="7">
        <v>5507</v>
      </c>
      <c r="H10" s="54">
        <f t="shared" si="0"/>
        <v>60580</v>
      </c>
      <c r="I10" s="61">
        <f>$I$2</f>
        <v>4038.9201010000002</v>
      </c>
      <c r="J10" s="63">
        <f>H10+I10</f>
        <v>64618.920101000003</v>
      </c>
      <c r="N10" s="27"/>
      <c r="Q10" s="278">
        <f>J10*E10</f>
        <v>45233244.070700005</v>
      </c>
    </row>
    <row r="11" spans="1:17" x14ac:dyDescent="0.3">
      <c r="B11" s="15"/>
      <c r="C11" s="4"/>
      <c r="D11" s="15"/>
      <c r="J11" s="32"/>
      <c r="N11" s="27"/>
      <c r="Q11" s="278"/>
    </row>
    <row r="12" spans="1:17" ht="75" x14ac:dyDescent="0.3">
      <c r="A12" s="9">
        <f>A10+1</f>
        <v>5</v>
      </c>
      <c r="B12" s="297" t="s">
        <v>7</v>
      </c>
      <c r="C12" s="298"/>
      <c r="D12" s="39"/>
      <c r="E12" s="13">
        <v>300</v>
      </c>
      <c r="F12" s="7">
        <f>'[1]APS tecnico amb 5m'!$E$24</f>
        <v>11353</v>
      </c>
      <c r="G12" s="7">
        <v>1135</v>
      </c>
      <c r="H12" s="54">
        <f t="shared" si="0"/>
        <v>12488</v>
      </c>
      <c r="I12" s="61">
        <f>$I$2</f>
        <v>4038.9201010000002</v>
      </c>
      <c r="J12" s="63">
        <f>H12+I12</f>
        <v>16526.920101</v>
      </c>
      <c r="K12" s="25">
        <f>('[1]ENTORNO tec sanea'!$E$27)/3</f>
        <v>3784.3333333333335</v>
      </c>
      <c r="L12" s="10">
        <f>H12+K12</f>
        <v>16272.333333333334</v>
      </c>
      <c r="M12" s="10">
        <f>L12*E12</f>
        <v>4881700</v>
      </c>
      <c r="N12" s="27" t="str">
        <f>N8</f>
        <v>TEC AMBIENTAL. AUX ENF APS</v>
      </c>
      <c r="O12" s="1">
        <f>'[3]APS tec ambiental 4 m'!$W$20+'[3]APS tec ambiental 4 m'!$W$20</f>
        <v>6</v>
      </c>
      <c r="Q12" s="278">
        <f>J12*E12</f>
        <v>4958076.0302999998</v>
      </c>
    </row>
    <row r="13" spans="1:17" x14ac:dyDescent="0.3">
      <c r="B13" s="15"/>
      <c r="C13" s="4"/>
      <c r="D13" s="15"/>
      <c r="J13" s="32"/>
      <c r="N13" s="27"/>
      <c r="Q13" s="278"/>
    </row>
    <row r="14" spans="1:17" ht="35.25" customHeight="1" x14ac:dyDescent="0.3">
      <c r="A14" s="1">
        <f>A12+1</f>
        <v>6</v>
      </c>
      <c r="B14" s="301" t="s">
        <v>59</v>
      </c>
      <c r="C14" s="302"/>
      <c r="D14" s="43"/>
      <c r="E14" s="13">
        <v>160</v>
      </c>
      <c r="F14" s="7">
        <f>'[4]APS tecnico amb 5m'!$E$19</f>
        <v>22706</v>
      </c>
      <c r="G14" s="7">
        <v>5507</v>
      </c>
      <c r="H14" s="54">
        <f>F14+G14</f>
        <v>28213</v>
      </c>
      <c r="I14" s="61">
        <f>$I$2</f>
        <v>4038.9201010000002</v>
      </c>
      <c r="J14" s="63">
        <f>H14+I14</f>
        <v>32251.920101</v>
      </c>
      <c r="N14" s="27"/>
    </row>
    <row r="15" spans="1:17" x14ac:dyDescent="0.3">
      <c r="B15" s="34"/>
      <c r="C15" s="35"/>
      <c r="D15" s="34"/>
      <c r="J15" s="32"/>
      <c r="N15" s="27"/>
    </row>
    <row r="16" spans="1:17" ht="35.25" customHeight="1" x14ac:dyDescent="0.3">
      <c r="A16" s="1">
        <f>A14+1</f>
        <v>7</v>
      </c>
      <c r="B16" s="301" t="s">
        <v>58</v>
      </c>
      <c r="C16" s="302"/>
      <c r="D16" s="43"/>
      <c r="E16" s="13">
        <v>80</v>
      </c>
      <c r="F16" s="7">
        <f>'[4]APS tecnico amb 5m'!$E$21</f>
        <v>34059</v>
      </c>
      <c r="G16" s="7">
        <v>5507</v>
      </c>
      <c r="H16" s="54">
        <f>F16+G16</f>
        <v>39566</v>
      </c>
      <c r="I16" s="61">
        <f>$I$2</f>
        <v>4038.9201010000002</v>
      </c>
      <c r="J16" s="63">
        <f>H16+I16</f>
        <v>43604.920101000003</v>
      </c>
      <c r="N16" s="27"/>
      <c r="Q16" s="65">
        <f>J16*E16</f>
        <v>3488393.6080800002</v>
      </c>
    </row>
    <row r="17" spans="1:17" x14ac:dyDescent="0.3">
      <c r="B17" s="34"/>
      <c r="C17" s="35"/>
      <c r="D17" s="34"/>
      <c r="J17" s="32"/>
      <c r="N17" s="27"/>
      <c r="Q17" s="65"/>
    </row>
    <row r="18" spans="1:17" ht="36" customHeight="1" x14ac:dyDescent="0.3">
      <c r="A18" s="1">
        <f>A16+1</f>
        <v>8</v>
      </c>
      <c r="B18" s="301" t="s">
        <v>60</v>
      </c>
      <c r="C18" s="302"/>
      <c r="D18" s="43"/>
      <c r="E18" s="13">
        <v>280</v>
      </c>
      <c r="F18" s="7">
        <f>'[4]APS tecnico amb 5m'!$E$22</f>
        <v>5676</v>
      </c>
      <c r="G18" s="7">
        <v>5507</v>
      </c>
      <c r="H18" s="54">
        <f>F18+G18</f>
        <v>11183</v>
      </c>
      <c r="I18" s="61">
        <f>$I$2</f>
        <v>4038.9201010000002</v>
      </c>
      <c r="J18" s="33">
        <f>H18*E18</f>
        <v>3131240</v>
      </c>
      <c r="N18" s="27"/>
      <c r="Q18" s="65">
        <f>J18*E18</f>
        <v>876747200</v>
      </c>
    </row>
    <row r="19" spans="1:17" x14ac:dyDescent="0.3">
      <c r="B19" s="15"/>
      <c r="C19" s="4"/>
      <c r="D19" s="15"/>
      <c r="J19" s="32"/>
      <c r="N19" s="27"/>
      <c r="Q19" s="65"/>
    </row>
    <row r="20" spans="1:17" ht="75" customHeight="1" x14ac:dyDescent="0.3">
      <c r="A20" s="11">
        <f>A18+1</f>
        <v>9</v>
      </c>
      <c r="B20" s="297" t="s">
        <v>8</v>
      </c>
      <c r="C20" s="298"/>
      <c r="D20" s="15"/>
      <c r="E20" s="5">
        <v>550</v>
      </c>
      <c r="F20" s="1">
        <f>'[1]APS trab soci'!$E$17</f>
        <v>35690</v>
      </c>
      <c r="G20" s="1">
        <v>3569</v>
      </c>
      <c r="H20" s="53">
        <f t="shared" si="0"/>
        <v>39259</v>
      </c>
      <c r="I20" s="61">
        <f>$I$2</f>
        <v>4038.9201010000002</v>
      </c>
      <c r="J20" s="63">
        <f>H20+I20</f>
        <v>43297.920101000003</v>
      </c>
      <c r="K20" s="24">
        <f>('[1]PROMOCION SOCIAL trab soci'!$E$24)/2</f>
        <v>8922.5</v>
      </c>
      <c r="L20" s="3">
        <f>H20+K20</f>
        <v>48181.5</v>
      </c>
      <c r="M20" s="3">
        <f>L20*E20</f>
        <v>26499825</v>
      </c>
      <c r="N20" s="27"/>
      <c r="Q20" s="278">
        <f>J20*E20</f>
        <v>23813856.055550002</v>
      </c>
    </row>
    <row r="21" spans="1:17" x14ac:dyDescent="0.3">
      <c r="B21" s="15"/>
      <c r="C21" s="4"/>
      <c r="D21" s="15"/>
      <c r="J21" s="32"/>
      <c r="N21" s="27"/>
      <c r="Q21" s="278"/>
    </row>
    <row r="22" spans="1:17" ht="48" customHeight="1" x14ac:dyDescent="0.3">
      <c r="A22" s="1">
        <f>A20+1</f>
        <v>10</v>
      </c>
      <c r="B22" s="36" t="s">
        <v>62</v>
      </c>
      <c r="C22" s="4"/>
      <c r="D22" s="15"/>
      <c r="E22" s="5">
        <v>80</v>
      </c>
      <c r="F22" s="1">
        <f>'[1]APS trab soci'!$E$17</f>
        <v>35690</v>
      </c>
      <c r="G22" s="1">
        <v>3569</v>
      </c>
      <c r="H22" s="53">
        <f>F22+G22</f>
        <v>39259</v>
      </c>
      <c r="I22" s="61">
        <f>$I$2</f>
        <v>4038.9201010000002</v>
      </c>
      <c r="J22" s="63">
        <f>H22+I22</f>
        <v>43297.920101000003</v>
      </c>
      <c r="N22" s="27"/>
      <c r="Q22" s="278">
        <f>J22*E22</f>
        <v>3463833.6080800002</v>
      </c>
    </row>
    <row r="23" spans="1:17" x14ac:dyDescent="0.3">
      <c r="B23" s="15"/>
      <c r="C23" s="4"/>
      <c r="D23" s="15"/>
      <c r="J23" s="32"/>
      <c r="N23" s="27"/>
      <c r="Q23" s="278"/>
    </row>
    <row r="24" spans="1:17" ht="48" customHeight="1" x14ac:dyDescent="0.3">
      <c r="A24" s="1">
        <f>A22+1</f>
        <v>11</v>
      </c>
      <c r="B24" s="36" t="s">
        <v>61</v>
      </c>
      <c r="C24" s="36" t="s">
        <v>61</v>
      </c>
      <c r="D24" s="45"/>
      <c r="E24" s="5">
        <v>80</v>
      </c>
      <c r="F24" s="1">
        <f>'[1]APS trab soci'!$E$17</f>
        <v>35690</v>
      </c>
      <c r="G24" s="1">
        <v>3569</v>
      </c>
      <c r="H24" s="53">
        <f>F24+G24</f>
        <v>39259</v>
      </c>
      <c r="I24" s="61">
        <f>$I$2</f>
        <v>4038.9201010000002</v>
      </c>
      <c r="J24" s="63">
        <f>H24+I24</f>
        <v>43297.920101000003</v>
      </c>
      <c r="N24" s="27"/>
      <c r="Q24" s="278">
        <f>J24*E24</f>
        <v>3463833.6080800002</v>
      </c>
    </row>
    <row r="25" spans="1:17" x14ac:dyDescent="0.3">
      <c r="B25" s="15"/>
      <c r="C25" s="4"/>
      <c r="D25" s="15"/>
      <c r="J25" s="32"/>
      <c r="N25" s="27"/>
      <c r="Q25" s="278"/>
    </row>
    <row r="26" spans="1:17" ht="77.25" customHeight="1" x14ac:dyDescent="0.3">
      <c r="A26" s="11">
        <f>A24+1</f>
        <v>12</v>
      </c>
      <c r="B26" s="297" t="s">
        <v>9</v>
      </c>
      <c r="C26" s="298"/>
      <c r="D26" s="15"/>
      <c r="E26" s="5">
        <v>300</v>
      </c>
      <c r="F26" s="1">
        <f>'[1]APS trab soci'!$E$20</f>
        <v>58126</v>
      </c>
      <c r="G26" s="1">
        <v>5813</v>
      </c>
      <c r="H26" s="53">
        <f t="shared" si="0"/>
        <v>63939</v>
      </c>
      <c r="I26" s="61">
        <f>$I$2</f>
        <v>4038.9201010000002</v>
      </c>
      <c r="J26" s="63">
        <f>H26+I26</f>
        <v>67977.920100999996</v>
      </c>
      <c r="K26" s="24">
        <f>('[1]PROMOCION SOCIAL trab soci'!$E$24)/2</f>
        <v>8922.5</v>
      </c>
      <c r="L26" s="3">
        <f>H26+K26</f>
        <v>72861.5</v>
      </c>
      <c r="M26" s="3">
        <f>L26*E26</f>
        <v>21858450</v>
      </c>
      <c r="N26" s="27"/>
      <c r="Q26" s="278">
        <f>J26*E26</f>
        <v>20393376.030299999</v>
      </c>
    </row>
    <row r="27" spans="1:17" x14ac:dyDescent="0.3">
      <c r="B27" s="15"/>
      <c r="C27" s="4"/>
      <c r="D27" s="15"/>
      <c r="J27" s="32"/>
      <c r="N27" s="27"/>
      <c r="Q27" s="278"/>
    </row>
    <row r="28" spans="1:17" ht="59.25" customHeight="1" x14ac:dyDescent="0.3">
      <c r="A28" s="11">
        <f>A26+1</f>
        <v>13</v>
      </c>
      <c r="B28" s="311" t="s">
        <v>11</v>
      </c>
      <c r="C28" s="312"/>
      <c r="D28" s="46"/>
      <c r="E28" s="5">
        <v>168</v>
      </c>
      <c r="F28" s="1">
        <f>'[1]APS trab soci'!$E$27</f>
        <v>35690</v>
      </c>
      <c r="G28" s="1">
        <v>3569</v>
      </c>
      <c r="H28" s="53">
        <f t="shared" si="0"/>
        <v>39259</v>
      </c>
      <c r="I28" s="61">
        <f>$I$2</f>
        <v>4038.9201010000002</v>
      </c>
      <c r="J28" s="63">
        <f>H28+I28</f>
        <v>43297.920101000003</v>
      </c>
      <c r="K28" s="24">
        <f>'[1]APS trab soci'!$E$24</f>
        <v>17845</v>
      </c>
      <c r="L28" s="3">
        <f>H28+K28</f>
        <v>57104</v>
      </c>
      <c r="M28" s="3">
        <f>L28*E28</f>
        <v>9593472</v>
      </c>
      <c r="N28" s="27"/>
      <c r="Q28" s="65">
        <f>J28*E28</f>
        <v>7274050.5769680003</v>
      </c>
    </row>
    <row r="29" spans="1:17" x14ac:dyDescent="0.3">
      <c r="B29" s="15"/>
      <c r="C29" s="4"/>
      <c r="D29" s="15"/>
      <c r="J29" s="32"/>
      <c r="N29" s="27"/>
      <c r="Q29" s="65"/>
    </row>
    <row r="30" spans="1:17" x14ac:dyDescent="0.3">
      <c r="A30" s="11">
        <f>A28+1</f>
        <v>14</v>
      </c>
      <c r="B30" s="297" t="s">
        <v>12</v>
      </c>
      <c r="C30" s="298"/>
      <c r="D30" s="15"/>
      <c r="E30" s="5">
        <v>1200</v>
      </c>
      <c r="F30" s="1">
        <f>'[1]APS  psico'!$E$17</f>
        <v>35690</v>
      </c>
      <c r="G30" s="1">
        <v>3569</v>
      </c>
      <c r="H30" s="53">
        <f t="shared" si="0"/>
        <v>39259</v>
      </c>
      <c r="I30" s="61">
        <f>$I$2</f>
        <v>4038.9201010000002</v>
      </c>
      <c r="J30" s="63">
        <f>H30+I30</f>
        <v>43297.920101000003</v>
      </c>
      <c r="K30" s="24">
        <f>('[1]APS  psico'!$E$20)/3</f>
        <v>5948.333333333333</v>
      </c>
      <c r="L30" s="3">
        <f>H30+K30</f>
        <v>45207.333333333336</v>
      </c>
      <c r="M30" s="3">
        <f>L30*E30</f>
        <v>54248800</v>
      </c>
      <c r="N30" s="27"/>
      <c r="Q30" s="65">
        <f>J30*E30</f>
        <v>51957504.121200003</v>
      </c>
    </row>
    <row r="31" spans="1:17" x14ac:dyDescent="0.3">
      <c r="B31" s="15"/>
      <c r="C31" s="4"/>
      <c r="D31" s="15"/>
      <c r="J31" s="32"/>
      <c r="N31" s="27"/>
    </row>
    <row r="32" spans="1:17" x14ac:dyDescent="0.3">
      <c r="A32" s="11">
        <f>A30+1</f>
        <v>15</v>
      </c>
      <c r="B32" s="297" t="s">
        <v>13</v>
      </c>
      <c r="C32" s="298"/>
      <c r="D32" s="15"/>
      <c r="E32" s="5">
        <v>290</v>
      </c>
      <c r="F32" s="1">
        <f>'[1]APS  psico'!$E$18</f>
        <v>33909</v>
      </c>
      <c r="G32" s="1">
        <v>3391</v>
      </c>
      <c r="H32" s="53">
        <f t="shared" si="0"/>
        <v>37300</v>
      </c>
      <c r="I32" s="61">
        <f>$I$2</f>
        <v>4038.9201010000002</v>
      </c>
      <c r="J32" s="63">
        <f>H32+I32</f>
        <v>41338.920101000003</v>
      </c>
      <c r="K32" s="24">
        <f>('[1]APS  psico'!$E$20)/3</f>
        <v>5948.333333333333</v>
      </c>
      <c r="L32" s="3">
        <f>H32+K32</f>
        <v>43248.333333333336</v>
      </c>
      <c r="M32" s="3">
        <f>L32*E32</f>
        <v>12542016.666666668</v>
      </c>
      <c r="N32" s="27"/>
      <c r="Q32" s="65">
        <f>J32*E32</f>
        <v>11988286.829290001</v>
      </c>
    </row>
    <row r="33" spans="1:17" x14ac:dyDescent="0.3">
      <c r="B33" s="15"/>
      <c r="C33" s="4"/>
      <c r="D33" s="15"/>
      <c r="J33" s="32"/>
      <c r="N33" s="27"/>
    </row>
    <row r="34" spans="1:17" x14ac:dyDescent="0.3">
      <c r="A34" s="11">
        <f>A32+1</f>
        <v>16</v>
      </c>
      <c r="B34" s="297" t="s">
        <v>14</v>
      </c>
      <c r="C34" s="298"/>
      <c r="D34" s="15"/>
      <c r="E34" s="5">
        <v>500</v>
      </c>
      <c r="F34" s="1">
        <f>'[1]APS  psico'!$E$24</f>
        <v>35690</v>
      </c>
      <c r="G34" s="1">
        <v>3569</v>
      </c>
      <c r="H34" s="53">
        <f t="shared" si="0"/>
        <v>39259</v>
      </c>
      <c r="I34" s="61">
        <f>$I$2</f>
        <v>4038.9201010000002</v>
      </c>
      <c r="J34" s="63">
        <f>H34+I34</f>
        <v>43297.920101000003</v>
      </c>
      <c r="K34" s="24">
        <f>('[1]APS  psico'!$E$20)/3</f>
        <v>5948.333333333333</v>
      </c>
      <c r="L34" s="3">
        <f>H34+K34</f>
        <v>45207.333333333336</v>
      </c>
      <c r="M34" s="3">
        <f>L34*E34</f>
        <v>22603666.666666668</v>
      </c>
      <c r="N34" s="27"/>
      <c r="Q34" s="65">
        <f>J34*E34</f>
        <v>21648960.050500002</v>
      </c>
    </row>
    <row r="35" spans="1:17" x14ac:dyDescent="0.3">
      <c r="B35" s="15"/>
      <c r="C35" s="4"/>
      <c r="D35" s="15"/>
      <c r="J35" s="32"/>
      <c r="N35" s="27"/>
    </row>
    <row r="36" spans="1:17" ht="54.75" customHeight="1" x14ac:dyDescent="0.3">
      <c r="A36" s="11">
        <f>A34+1</f>
        <v>17</v>
      </c>
      <c r="B36" s="297" t="s">
        <v>12</v>
      </c>
      <c r="C36" s="298"/>
      <c r="D36" s="15"/>
      <c r="E36" s="5">
        <v>1200</v>
      </c>
      <c r="F36" s="1">
        <f>'[1]PROMOCION SOCIAL tecn'!$E$16</f>
        <v>62416</v>
      </c>
      <c r="G36" s="1">
        <v>6581</v>
      </c>
      <c r="H36" s="53">
        <f t="shared" si="0"/>
        <v>68997</v>
      </c>
      <c r="I36" s="61">
        <f>$I$2</f>
        <v>4038.9201010000002</v>
      </c>
      <c r="J36" s="63">
        <f>H36+I36</f>
        <v>73035.920100999996</v>
      </c>
      <c r="K36" s="24">
        <f>('[1]PROMOCION SOCIAL tecn'!$E$18)/2</f>
        <v>12426.5</v>
      </c>
      <c r="L36" s="3">
        <f>H36+K36</f>
        <v>81423.5</v>
      </c>
      <c r="M36" s="3">
        <f>L36*E36</f>
        <v>97708200</v>
      </c>
      <c r="N36" s="27"/>
      <c r="Q36" s="65">
        <f>J36*E36</f>
        <v>87643104.121199995</v>
      </c>
    </row>
    <row r="37" spans="1:17" x14ac:dyDescent="0.3">
      <c r="B37" s="15"/>
      <c r="C37" s="4"/>
      <c r="D37" s="15"/>
      <c r="J37" s="32"/>
      <c r="N37" s="27"/>
    </row>
    <row r="38" spans="1:17" ht="59.25" customHeight="1" x14ac:dyDescent="0.3">
      <c r="A38" s="11">
        <f>A36+1</f>
        <v>18</v>
      </c>
      <c r="B38" s="297" t="s">
        <v>15</v>
      </c>
      <c r="C38" s="298"/>
      <c r="D38" s="15"/>
      <c r="E38" s="5">
        <v>400</v>
      </c>
      <c r="F38" s="1">
        <f>'[1]PROMOCION SOCIAL tecn'!$E$16</f>
        <v>62416</v>
      </c>
      <c r="G38" s="1">
        <v>6242</v>
      </c>
      <c r="H38" s="53">
        <f t="shared" si="0"/>
        <v>68658</v>
      </c>
      <c r="I38" s="61">
        <f>$I$2</f>
        <v>4038.9201010000002</v>
      </c>
      <c r="J38" s="63">
        <f>H38+I38</f>
        <v>72696.920100999996</v>
      </c>
      <c r="K38" s="24">
        <f>('[1]PROMOCION SOCIAL tecn'!$E$18)/2</f>
        <v>12426.5</v>
      </c>
      <c r="L38" s="3">
        <f>H38+K38</f>
        <v>81084.5</v>
      </c>
      <c r="M38" s="3">
        <f>L38*E38</f>
        <v>32433800</v>
      </c>
      <c r="N38" s="27"/>
      <c r="Q38" s="65">
        <f>J38*E38</f>
        <v>29078768.040399998</v>
      </c>
    </row>
    <row r="39" spans="1:17" x14ac:dyDescent="0.3">
      <c r="B39" s="15"/>
      <c r="C39" s="4"/>
      <c r="D39" s="15"/>
      <c r="J39" s="32"/>
      <c r="N39" s="27"/>
    </row>
    <row r="40" spans="1:17" ht="51" customHeight="1" x14ac:dyDescent="0.3">
      <c r="A40" s="11">
        <f>A38+1</f>
        <v>19</v>
      </c>
      <c r="B40" s="297" t="s">
        <v>13</v>
      </c>
      <c r="C40" s="298"/>
      <c r="D40" s="15"/>
      <c r="E40" s="5">
        <v>290</v>
      </c>
      <c r="F40" s="1">
        <f>'[1]SALUD SEX trab soc'!$E$18</f>
        <v>84895</v>
      </c>
      <c r="G40" s="1">
        <v>8490</v>
      </c>
      <c r="H40" s="53">
        <f t="shared" si="0"/>
        <v>93385</v>
      </c>
      <c r="I40" s="61">
        <f>$I$2</f>
        <v>4038.9201010000002</v>
      </c>
      <c r="J40" s="63">
        <f>H40+I40</f>
        <v>97423.920100999996</v>
      </c>
      <c r="K40" s="24">
        <f>('[1]SALUD SEX trab soc'!$E$23)/3</f>
        <v>11896.666666666666</v>
      </c>
      <c r="L40" s="3">
        <f>H40+K40</f>
        <v>105281.66666666667</v>
      </c>
      <c r="M40" s="3">
        <f>L40*E40</f>
        <v>30531683.333333336</v>
      </c>
      <c r="N40" s="27"/>
      <c r="Q40" s="65">
        <f>J40*E40</f>
        <v>28252936.829289999</v>
      </c>
    </row>
    <row r="41" spans="1:17" x14ac:dyDescent="0.3">
      <c r="B41" s="15"/>
      <c r="C41" s="4"/>
      <c r="D41" s="15"/>
      <c r="J41" s="32"/>
      <c r="N41" s="27"/>
    </row>
    <row r="42" spans="1:17" x14ac:dyDescent="0.3">
      <c r="A42" s="11">
        <f>A40+1</f>
        <v>20</v>
      </c>
      <c r="B42" s="297" t="s">
        <v>16</v>
      </c>
      <c r="C42" s="298"/>
      <c r="D42" s="15"/>
      <c r="E42" s="5">
        <v>21</v>
      </c>
      <c r="F42" s="1">
        <f>'[1]SALUD SEX trab soc'!$E$21</f>
        <v>71380</v>
      </c>
      <c r="G42" s="1">
        <v>7138</v>
      </c>
      <c r="H42" s="53">
        <f t="shared" si="0"/>
        <v>78518</v>
      </c>
      <c r="I42" s="61">
        <f>$I$2</f>
        <v>4038.9201010000002</v>
      </c>
      <c r="J42" s="63">
        <f>H42+I42</f>
        <v>82556.920100999996</v>
      </c>
      <c r="K42" s="24">
        <f>('[1]SALUD SEX trab soc'!$E$23)/3</f>
        <v>11896.666666666666</v>
      </c>
      <c r="L42" s="3">
        <f>H42+K42</f>
        <v>90414.666666666672</v>
      </c>
      <c r="M42" s="3">
        <f>L42*E42</f>
        <v>1898708</v>
      </c>
      <c r="N42" s="27"/>
      <c r="Q42" s="65">
        <f>J42*E42</f>
        <v>1733695.3221209999</v>
      </c>
    </row>
    <row r="43" spans="1:17" x14ac:dyDescent="0.3">
      <c r="B43" s="15"/>
      <c r="C43" s="4"/>
      <c r="D43" s="15"/>
      <c r="J43" s="32"/>
      <c r="N43" s="27"/>
    </row>
    <row r="44" spans="1:17" x14ac:dyDescent="0.3">
      <c r="A44" s="11">
        <f>A42+1</f>
        <v>21</v>
      </c>
      <c r="B44" s="297" t="s">
        <v>17</v>
      </c>
      <c r="C44" s="298"/>
      <c r="D44" s="15"/>
      <c r="E44" s="5">
        <v>90</v>
      </c>
      <c r="F44" s="1">
        <f>'[1]SALUD SEX trab soc'!$E$17</f>
        <v>71380</v>
      </c>
      <c r="G44" s="1">
        <v>7138</v>
      </c>
      <c r="H44" s="53">
        <f t="shared" si="0"/>
        <v>78518</v>
      </c>
      <c r="I44" s="61">
        <f>$I$2</f>
        <v>4038.9201010000002</v>
      </c>
      <c r="J44" s="63">
        <f>H44+I44</f>
        <v>82556.920100999996</v>
      </c>
      <c r="K44" s="24">
        <f>('[1]SALUD SEX trab soc'!$E$23)/3</f>
        <v>11896.666666666666</v>
      </c>
      <c r="L44" s="3">
        <f>H44+K44</f>
        <v>90414.666666666672</v>
      </c>
      <c r="M44" s="3">
        <f>L44*E44</f>
        <v>8137320</v>
      </c>
      <c r="N44" s="27"/>
      <c r="Q44" s="65">
        <f>J44*E44</f>
        <v>7430122.8090899996</v>
      </c>
    </row>
    <row r="45" spans="1:17" x14ac:dyDescent="0.3">
      <c r="B45" s="15"/>
      <c r="C45" s="4"/>
      <c r="D45" s="15"/>
      <c r="J45" s="32"/>
      <c r="N45" s="27"/>
    </row>
    <row r="46" spans="1:17" ht="49.5" customHeight="1" x14ac:dyDescent="0.3">
      <c r="A46" s="1">
        <f>A44+1</f>
        <v>22</v>
      </c>
      <c r="B46" s="37" t="s">
        <v>64</v>
      </c>
      <c r="C46" s="4"/>
      <c r="D46" s="15"/>
      <c r="E46" s="5">
        <v>63</v>
      </c>
      <c r="F46" s="1">
        <f>'[4]SALUD SEX trab soc'!$E$22</f>
        <v>35690</v>
      </c>
      <c r="G46" s="1">
        <v>7138</v>
      </c>
      <c r="H46" s="53">
        <f>F46+G46</f>
        <v>42828</v>
      </c>
      <c r="I46" s="61">
        <f>$I$2</f>
        <v>4038.9201010000002</v>
      </c>
      <c r="J46" s="63">
        <f>H46+I46</f>
        <v>46866.920101000003</v>
      </c>
      <c r="N46" s="27"/>
      <c r="Q46" s="65">
        <f>J46*E46</f>
        <v>2952615.9663630002</v>
      </c>
    </row>
    <row r="47" spans="1:17" x14ac:dyDescent="0.3">
      <c r="B47" s="15"/>
      <c r="C47" s="4"/>
      <c r="D47" s="15"/>
      <c r="J47" s="32"/>
      <c r="N47" s="27"/>
    </row>
    <row r="48" spans="1:17" ht="85.5" customHeight="1" x14ac:dyDescent="0.3">
      <c r="A48" s="1">
        <f>A46+1</f>
        <v>23</v>
      </c>
      <c r="B48" s="37" t="s">
        <v>65</v>
      </c>
      <c r="C48" s="4"/>
      <c r="D48" s="15"/>
      <c r="E48" s="5">
        <v>98</v>
      </c>
      <c r="F48" s="1">
        <f>'[4]SALUD SEX enfermera'!$E$20</f>
        <v>53535</v>
      </c>
      <c r="G48" s="1">
        <v>7138</v>
      </c>
      <c r="H48" s="53">
        <f>F48+G48</f>
        <v>60673</v>
      </c>
      <c r="I48" s="61">
        <f>$I$2</f>
        <v>4038.9201010000002</v>
      </c>
      <c r="J48" s="63">
        <f>H48+I48</f>
        <v>64711.920101000003</v>
      </c>
      <c r="N48" s="27"/>
      <c r="Q48" s="65">
        <f>J48*E48</f>
        <v>6341768.1698980005</v>
      </c>
    </row>
    <row r="49" spans="1:17" x14ac:dyDescent="0.3">
      <c r="B49" s="15"/>
      <c r="C49" s="4"/>
      <c r="D49" s="15"/>
      <c r="J49" s="32"/>
      <c r="N49" s="27"/>
    </row>
    <row r="50" spans="1:17" ht="75" x14ac:dyDescent="0.3">
      <c r="A50" s="11">
        <f>A48+1</f>
        <v>24</v>
      </c>
      <c r="B50" s="297" t="s">
        <v>18</v>
      </c>
      <c r="C50" s="298"/>
      <c r="D50" s="15"/>
      <c r="E50" s="5">
        <v>800</v>
      </c>
      <c r="F50" s="1">
        <f>'[1]ESC SALUD psicologos'!$E$16</f>
        <v>53535</v>
      </c>
      <c r="G50" s="1">
        <v>5353</v>
      </c>
      <c r="H50" s="53">
        <f t="shared" si="0"/>
        <v>58888</v>
      </c>
      <c r="I50" s="61">
        <f>$I$2</f>
        <v>4038.9201010000002</v>
      </c>
      <c r="J50" s="63">
        <f>H50+I50</f>
        <v>62926.920101000003</v>
      </c>
      <c r="K50" s="24">
        <f>('[5]ESC SALUD psicologos'!$E$21)/2</f>
        <v>8922.5</v>
      </c>
      <c r="L50" s="3">
        <f>H50+K50</f>
        <v>67810.5</v>
      </c>
      <c r="M50" s="3">
        <f>L50*E50</f>
        <v>54248400</v>
      </c>
      <c r="N50" s="27" t="str">
        <f>N8</f>
        <v>TEC AMBIENTAL. AUX ENF APS</v>
      </c>
      <c r="O50" s="1">
        <f>'[3]APS tec ambiental 4 m'!$W$19</f>
        <v>3</v>
      </c>
      <c r="Q50" s="65">
        <f>J50*E50</f>
        <v>50341536.080800004</v>
      </c>
    </row>
    <row r="51" spans="1:17" x14ac:dyDescent="0.3">
      <c r="B51" s="15"/>
      <c r="C51" s="4"/>
      <c r="D51" s="15"/>
      <c r="J51" s="32"/>
      <c r="N51" s="27"/>
    </row>
    <row r="52" spans="1:17" x14ac:dyDescent="0.3">
      <c r="A52" s="1">
        <f>A50+1</f>
        <v>25</v>
      </c>
      <c r="B52" s="297" t="s">
        <v>66</v>
      </c>
      <c r="C52" s="298"/>
      <c r="D52" s="15"/>
      <c r="E52" s="5">
        <v>270</v>
      </c>
      <c r="F52" s="1">
        <f>'[1]ESC SALUD psicologos'!$E$18</f>
        <v>29771</v>
      </c>
      <c r="G52" s="1">
        <v>2977</v>
      </c>
      <c r="H52" s="53">
        <f t="shared" si="0"/>
        <v>32748</v>
      </c>
      <c r="I52" s="61">
        <f>$I$2</f>
        <v>4038.9201010000002</v>
      </c>
      <c r="J52" s="63">
        <f>H52+I52</f>
        <v>36786.920101000003</v>
      </c>
      <c r="K52" s="24">
        <f>('[5]ESC SALUD psicologos'!$E$21)/2</f>
        <v>8922.5</v>
      </c>
      <c r="L52" s="3">
        <f>H52+K52</f>
        <v>41670.5</v>
      </c>
      <c r="M52" s="3">
        <f>L52*E52</f>
        <v>11251035</v>
      </c>
      <c r="N52" s="27"/>
      <c r="Q52" s="65">
        <f>J52*E52</f>
        <v>9932468.4272700008</v>
      </c>
    </row>
    <row r="53" spans="1:17" x14ac:dyDescent="0.3">
      <c r="B53" s="15"/>
      <c r="C53" s="4"/>
      <c r="D53" s="15"/>
      <c r="J53" s="32"/>
      <c r="N53" s="27"/>
    </row>
    <row r="54" spans="1:17" x14ac:dyDescent="0.3">
      <c r="A54" s="1">
        <f>A52+1</f>
        <v>26</v>
      </c>
      <c r="B54" s="297" t="s">
        <v>21</v>
      </c>
      <c r="C54" s="298"/>
      <c r="D54" s="15"/>
      <c r="E54" s="5">
        <v>400</v>
      </c>
      <c r="F54" s="1">
        <f>'[1]ESC SALUD prof.deporte'!$E$21</f>
        <v>30874</v>
      </c>
      <c r="G54" s="1">
        <v>3087</v>
      </c>
      <c r="H54" s="53">
        <f t="shared" si="0"/>
        <v>33961</v>
      </c>
      <c r="I54" s="61">
        <f>$I$2</f>
        <v>4038.9201010000002</v>
      </c>
      <c r="J54" s="63">
        <f>H54+I54</f>
        <v>37999.920101000003</v>
      </c>
      <c r="K54" s="24">
        <f>'[5]ESC SALUD prof.deporte'!$E$20</f>
        <v>17845</v>
      </c>
      <c r="L54" s="3">
        <f>H54+K54</f>
        <v>51806</v>
      </c>
      <c r="M54" s="3">
        <f>L54*E54</f>
        <v>20722400</v>
      </c>
      <c r="N54" s="27"/>
      <c r="Q54" s="65">
        <f>J54*E54</f>
        <v>15199968.040400002</v>
      </c>
    </row>
    <row r="55" spans="1:17" x14ac:dyDescent="0.3">
      <c r="B55" s="15"/>
      <c r="C55" s="4"/>
      <c r="D55" s="15"/>
      <c r="J55" s="32"/>
      <c r="N55" s="27"/>
    </row>
    <row r="56" spans="1:17" ht="33.75" customHeight="1" x14ac:dyDescent="0.3">
      <c r="A56" s="1">
        <f>A54+1</f>
        <v>27</v>
      </c>
      <c r="B56" s="38" t="s">
        <v>67</v>
      </c>
      <c r="C56" s="4"/>
      <c r="D56" s="15"/>
      <c r="E56" s="5">
        <v>270</v>
      </c>
      <c r="F56" s="1">
        <f>'[4]ESC SALUD prof deporte por 6'!$E$18</f>
        <v>17845</v>
      </c>
      <c r="G56" s="1">
        <v>2977</v>
      </c>
      <c r="H56" s="53">
        <f>F56+G56</f>
        <v>20822</v>
      </c>
      <c r="I56" s="61">
        <f>$I$2</f>
        <v>4038.9201010000002</v>
      </c>
      <c r="J56" s="63">
        <f>H56+I56</f>
        <v>24860.920101</v>
      </c>
      <c r="N56" s="27"/>
      <c r="Q56" s="65">
        <f>J56*E56</f>
        <v>6712448.4272699999</v>
      </c>
    </row>
    <row r="57" spans="1:17" x14ac:dyDescent="0.3">
      <c r="B57" s="15"/>
      <c r="C57" s="4"/>
      <c r="D57" s="15"/>
      <c r="J57" s="32"/>
      <c r="N57" s="27"/>
    </row>
    <row r="58" spans="1:17" x14ac:dyDescent="0.3">
      <c r="A58" s="1">
        <f>A56+1</f>
        <v>28</v>
      </c>
      <c r="B58" s="297" t="s">
        <v>21</v>
      </c>
      <c r="C58" s="298"/>
      <c r="D58" s="15"/>
      <c r="E58" s="5">
        <v>400</v>
      </c>
      <c r="F58" s="1">
        <f>'[1]S M familias fuertes psico'!$E$17</f>
        <v>44612</v>
      </c>
      <c r="G58" s="1">
        <v>4461</v>
      </c>
      <c r="H58" s="53">
        <f t="shared" si="0"/>
        <v>49073</v>
      </c>
      <c r="I58" s="61">
        <f>$I$2</f>
        <v>4038.9201010000002</v>
      </c>
      <c r="J58" s="63">
        <f>H58+I58</f>
        <v>53111.920101000003</v>
      </c>
      <c r="K58" s="24">
        <f>'[5]ESC SALUD psicologos'!$E$21</f>
        <v>17845</v>
      </c>
      <c r="L58" s="3">
        <f>H58+K58</f>
        <v>66918</v>
      </c>
      <c r="M58" s="3">
        <f>L58*E58</f>
        <v>26767200</v>
      </c>
      <c r="N58" s="27"/>
      <c r="Q58" s="65">
        <f>J58*E58</f>
        <v>21244768.040400002</v>
      </c>
    </row>
    <row r="59" spans="1:17" x14ac:dyDescent="0.3">
      <c r="B59" s="15"/>
      <c r="C59" s="4"/>
      <c r="D59" s="15"/>
      <c r="J59" s="32"/>
      <c r="N59" s="27"/>
    </row>
    <row r="60" spans="1:17" x14ac:dyDescent="0.3">
      <c r="A60" s="1">
        <f>A58+1</f>
        <v>29</v>
      </c>
      <c r="B60" s="297" t="s">
        <v>22</v>
      </c>
      <c r="C60" s="298"/>
      <c r="D60" s="15"/>
      <c r="E60" s="5">
        <v>140</v>
      </c>
      <c r="F60" s="1">
        <f>'[1]S INFANTIL fonoaudiologia'!$E$18</f>
        <v>53535</v>
      </c>
      <c r="G60" s="1">
        <v>5353</v>
      </c>
      <c r="H60" s="53">
        <f t="shared" si="0"/>
        <v>58888</v>
      </c>
      <c r="I60" s="61">
        <f>$I$2</f>
        <v>4038.9201010000002</v>
      </c>
      <c r="J60" s="63">
        <f>H60+I60</f>
        <v>62926.920101000003</v>
      </c>
      <c r="K60" s="24">
        <f>'[5]S INFANTIL fonoaudiologia'!$E$20</f>
        <v>17845</v>
      </c>
      <c r="L60" s="3">
        <f t="shared" ref="L60:L114" si="1">H60+K60</f>
        <v>76733</v>
      </c>
      <c r="M60" s="3">
        <f t="shared" ref="M60:M114" si="2">L60*E60</f>
        <v>10742620</v>
      </c>
      <c r="N60" s="27"/>
      <c r="Q60" s="65">
        <f>J60*E60</f>
        <v>8809768.8141400013</v>
      </c>
    </row>
    <row r="61" spans="1:17" x14ac:dyDescent="0.3">
      <c r="A61" s="1">
        <f t="shared" ref="A61:A119" si="3">A60+1</f>
        <v>30</v>
      </c>
      <c r="B61" s="297" t="s">
        <v>23</v>
      </c>
      <c r="C61" s="298"/>
      <c r="D61" s="15"/>
      <c r="E61" s="5">
        <v>100</v>
      </c>
      <c r="F61" s="1">
        <f>'[1]ESC SALUDABLE pedagoga'!$E$22</f>
        <v>107070</v>
      </c>
      <c r="G61" s="1">
        <v>10707</v>
      </c>
      <c r="H61" s="53">
        <f t="shared" si="0"/>
        <v>117777</v>
      </c>
      <c r="I61" s="61">
        <f t="shared" ref="I61:I119" si="4">$I$2</f>
        <v>4038.9201010000002</v>
      </c>
      <c r="J61" s="63">
        <f>H61+I61</f>
        <v>121815.920101</v>
      </c>
      <c r="K61" s="24">
        <f>'[5]ESC SALUDABLE pedagoga'!$E$18</f>
        <v>17845</v>
      </c>
      <c r="L61" s="3">
        <f t="shared" si="1"/>
        <v>135622</v>
      </c>
      <c r="M61" s="3">
        <f t="shared" si="2"/>
        <v>13562200</v>
      </c>
      <c r="N61" s="27"/>
      <c r="Q61" s="65">
        <f t="shared" ref="Q61:Q119" si="5">J61*E61</f>
        <v>12181592.0101</v>
      </c>
    </row>
    <row r="62" spans="1:17" x14ac:dyDescent="0.3">
      <c r="A62" s="1">
        <f t="shared" si="3"/>
        <v>31</v>
      </c>
      <c r="B62" s="297" t="s">
        <v>24</v>
      </c>
      <c r="C62" s="298"/>
      <c r="D62" s="15"/>
      <c r="E62" s="5">
        <v>3000</v>
      </c>
      <c r="F62" s="1">
        <f>'[1]S INFANTIL fonoaudiologia'!$E$17</f>
        <v>7300</v>
      </c>
      <c r="G62" s="1">
        <v>730</v>
      </c>
      <c r="H62" s="53">
        <f t="shared" si="0"/>
        <v>8030</v>
      </c>
      <c r="I62" s="61">
        <f t="shared" si="4"/>
        <v>4038.9201010000002</v>
      </c>
      <c r="J62" s="63">
        <f t="shared" ref="J62:J119" si="6">H62+I62</f>
        <v>12068.920101</v>
      </c>
      <c r="K62" s="24">
        <f>'[5]S INFANTIL fonoaudiologia'!$E$20</f>
        <v>17845</v>
      </c>
      <c r="L62" s="3">
        <f t="shared" si="1"/>
        <v>25875</v>
      </c>
      <c r="M62" s="3">
        <f t="shared" si="2"/>
        <v>77625000</v>
      </c>
      <c r="N62" s="27"/>
      <c r="Q62" s="65">
        <f t="shared" si="5"/>
        <v>36206760.302999996</v>
      </c>
    </row>
    <row r="63" spans="1:17" x14ac:dyDescent="0.3">
      <c r="A63" s="1">
        <f t="shared" si="3"/>
        <v>32</v>
      </c>
      <c r="B63" s="297" t="s">
        <v>22</v>
      </c>
      <c r="C63" s="298"/>
      <c r="D63" s="15"/>
      <c r="E63" s="5">
        <v>140</v>
      </c>
      <c r="F63" s="1">
        <f>'[1]S ORAL ODONTOLOGA'!$E$17</f>
        <v>98037</v>
      </c>
      <c r="G63" s="1">
        <v>9804</v>
      </c>
      <c r="H63" s="53">
        <f t="shared" si="0"/>
        <v>107841</v>
      </c>
      <c r="I63" s="61">
        <f t="shared" si="4"/>
        <v>4038.9201010000002</v>
      </c>
      <c r="J63" s="63">
        <f t="shared" si="6"/>
        <v>111879.920101</v>
      </c>
      <c r="K63" s="24">
        <f>'[5]S ORAL ODONTOLOGA'!$E$19</f>
        <v>18181</v>
      </c>
      <c r="L63" s="3">
        <f t="shared" si="1"/>
        <v>126022</v>
      </c>
      <c r="M63" s="3">
        <f t="shared" si="2"/>
        <v>17643080</v>
      </c>
      <c r="N63" s="27"/>
      <c r="Q63" s="65">
        <f t="shared" si="5"/>
        <v>15663188.814139999</v>
      </c>
    </row>
    <row r="64" spans="1:17" x14ac:dyDescent="0.3">
      <c r="A64" s="1">
        <f t="shared" si="3"/>
        <v>33</v>
      </c>
      <c r="B64" s="297" t="s">
        <v>25</v>
      </c>
      <c r="C64" s="298"/>
      <c r="D64" s="15"/>
      <c r="E64" s="5">
        <v>52000</v>
      </c>
      <c r="F64" s="1">
        <f>'[1]S ORAL HIGIENISTA'!$E$16</f>
        <v>570</v>
      </c>
      <c r="G64" s="1">
        <v>57</v>
      </c>
      <c r="H64" s="53">
        <f t="shared" si="0"/>
        <v>627</v>
      </c>
      <c r="I64" s="61">
        <f t="shared" si="4"/>
        <v>4038.9201010000002</v>
      </c>
      <c r="J64" s="63">
        <f t="shared" si="6"/>
        <v>4665.9201009999997</v>
      </c>
      <c r="K64" s="24">
        <f>('[5]S ORAL HIGIENISTA'!$E$20)/2</f>
        <v>5006</v>
      </c>
      <c r="L64" s="3">
        <f t="shared" si="1"/>
        <v>5633</v>
      </c>
      <c r="M64" s="3">
        <f t="shared" si="2"/>
        <v>292916000</v>
      </c>
      <c r="N64" s="27"/>
      <c r="Q64" s="65">
        <f t="shared" si="5"/>
        <v>242627845.25199997</v>
      </c>
    </row>
    <row r="65" spans="1:17" x14ac:dyDescent="0.3">
      <c r="A65" s="1">
        <f t="shared" si="3"/>
        <v>34</v>
      </c>
      <c r="B65" s="297" t="s">
        <v>26</v>
      </c>
      <c r="C65" s="298"/>
      <c r="D65" s="15"/>
      <c r="E65" s="5">
        <v>6900</v>
      </c>
      <c r="F65" s="1">
        <f>'[1]S ORAL HIGIENISTA'!$E$17</f>
        <v>580</v>
      </c>
      <c r="G65" s="1">
        <v>58</v>
      </c>
      <c r="H65" s="53">
        <f t="shared" si="0"/>
        <v>638</v>
      </c>
      <c r="I65" s="61">
        <f t="shared" si="4"/>
        <v>4038.9201010000002</v>
      </c>
      <c r="J65" s="63">
        <f t="shared" si="6"/>
        <v>4676.9201009999997</v>
      </c>
      <c r="K65" s="24">
        <f>('[5]S ORAL HIGIENISTA'!$E$20)/2</f>
        <v>5006</v>
      </c>
      <c r="L65" s="3">
        <f t="shared" si="1"/>
        <v>5644</v>
      </c>
      <c r="M65" s="3">
        <f t="shared" si="2"/>
        <v>38943600</v>
      </c>
      <c r="N65" s="27"/>
      <c r="Q65" s="65">
        <f t="shared" si="5"/>
        <v>32270748.696899999</v>
      </c>
    </row>
    <row r="66" spans="1:17" x14ac:dyDescent="0.3">
      <c r="A66" s="1">
        <f t="shared" si="3"/>
        <v>35</v>
      </c>
      <c r="B66" s="297" t="s">
        <v>27</v>
      </c>
      <c r="C66" s="298"/>
      <c r="D66" s="15"/>
      <c r="E66" s="5">
        <v>200</v>
      </c>
      <c r="F66" s="1">
        <f>'[1]SM psico convivencia'!$E$16</f>
        <v>42000</v>
      </c>
      <c r="G66" s="1">
        <v>4200</v>
      </c>
      <c r="H66" s="53">
        <f t="shared" si="0"/>
        <v>46200</v>
      </c>
      <c r="I66" s="61">
        <f t="shared" si="4"/>
        <v>4038.9201010000002</v>
      </c>
      <c r="J66" s="63">
        <f t="shared" si="6"/>
        <v>50238.920101000003</v>
      </c>
      <c r="K66" s="24">
        <f>('[5]SM psico convivencia'!$E$25)/5</f>
        <v>5191</v>
      </c>
      <c r="L66" s="3">
        <f t="shared" si="1"/>
        <v>51391</v>
      </c>
      <c r="M66" s="3">
        <f t="shared" si="2"/>
        <v>10278200</v>
      </c>
      <c r="N66" s="27"/>
      <c r="Q66" s="65">
        <f t="shared" si="5"/>
        <v>10047784.020200001</v>
      </c>
    </row>
    <row r="67" spans="1:17" x14ac:dyDescent="0.3">
      <c r="A67" s="1">
        <f t="shared" si="3"/>
        <v>36</v>
      </c>
      <c r="B67" s="297" t="s">
        <v>28</v>
      </c>
      <c r="C67" s="298"/>
      <c r="D67" s="15"/>
      <c r="E67" s="5">
        <v>80</v>
      </c>
      <c r="F67" s="1">
        <f>'[1]SM psico convivencia'!$E$17</f>
        <v>42000</v>
      </c>
      <c r="G67" s="1">
        <v>4200</v>
      </c>
      <c r="H67" s="53">
        <f t="shared" si="0"/>
        <v>46200</v>
      </c>
      <c r="I67" s="61">
        <f t="shared" si="4"/>
        <v>4038.9201010000002</v>
      </c>
      <c r="J67" s="63">
        <f t="shared" si="6"/>
        <v>50238.920101000003</v>
      </c>
      <c r="K67" s="24">
        <f>('[5]SM psico convivencia'!$E$25)/5</f>
        <v>5191</v>
      </c>
      <c r="L67" s="3">
        <f t="shared" si="1"/>
        <v>51391</v>
      </c>
      <c r="M67" s="3">
        <f t="shared" si="2"/>
        <v>4111280</v>
      </c>
      <c r="N67" s="27"/>
      <c r="Q67" s="65">
        <f t="shared" si="5"/>
        <v>4019113.6080800002</v>
      </c>
    </row>
    <row r="68" spans="1:17" x14ac:dyDescent="0.3">
      <c r="A68" s="1">
        <f t="shared" si="3"/>
        <v>37</v>
      </c>
      <c r="B68" s="297" t="s">
        <v>29</v>
      </c>
      <c r="C68" s="298"/>
      <c r="D68" s="15"/>
      <c r="E68" s="5">
        <v>120</v>
      </c>
      <c r="F68" s="1">
        <f>'[1]SM psico convivencia'!$E$18</f>
        <v>42000</v>
      </c>
      <c r="G68" s="1">
        <v>4200</v>
      </c>
      <c r="H68" s="53">
        <f t="shared" si="0"/>
        <v>46200</v>
      </c>
      <c r="I68" s="61">
        <f t="shared" si="4"/>
        <v>4038.9201010000002</v>
      </c>
      <c r="J68" s="63">
        <f t="shared" si="6"/>
        <v>50238.920101000003</v>
      </c>
      <c r="K68" s="24">
        <f>('[5]SM psico convivencia'!$E$25)/5</f>
        <v>5191</v>
      </c>
      <c r="L68" s="3">
        <f t="shared" si="1"/>
        <v>51391</v>
      </c>
      <c r="M68" s="3">
        <f t="shared" si="2"/>
        <v>6166920</v>
      </c>
      <c r="N68" s="27"/>
      <c r="Q68" s="65">
        <f t="shared" si="5"/>
        <v>6028670.4121200005</v>
      </c>
    </row>
    <row r="69" spans="1:17" x14ac:dyDescent="0.3">
      <c r="A69" s="1">
        <f t="shared" si="3"/>
        <v>38</v>
      </c>
      <c r="B69" s="297" t="s">
        <v>30</v>
      </c>
      <c r="C69" s="298"/>
      <c r="D69" s="15"/>
      <c r="E69" s="5">
        <v>90</v>
      </c>
      <c r="F69" s="1">
        <f>'[1]SM psico convivencia'!$E$22</f>
        <v>20000</v>
      </c>
      <c r="G69" s="1">
        <v>2000</v>
      </c>
      <c r="H69" s="53">
        <f t="shared" si="0"/>
        <v>22000</v>
      </c>
      <c r="I69" s="61">
        <f t="shared" si="4"/>
        <v>4038.9201010000002</v>
      </c>
      <c r="J69" s="63">
        <f t="shared" si="6"/>
        <v>26038.920101</v>
      </c>
      <c r="K69" s="24">
        <f>('[5]SM psico convivencia'!$E$25)/5</f>
        <v>5191</v>
      </c>
      <c r="L69" s="3">
        <f t="shared" si="1"/>
        <v>27191</v>
      </c>
      <c r="M69" s="3">
        <f t="shared" si="2"/>
        <v>2447190</v>
      </c>
      <c r="N69" s="27"/>
      <c r="Q69" s="65">
        <f t="shared" si="5"/>
        <v>2343502.8090900001</v>
      </c>
    </row>
    <row r="70" spans="1:17" x14ac:dyDescent="0.3">
      <c r="A70" s="1">
        <f t="shared" si="3"/>
        <v>39</v>
      </c>
      <c r="B70" s="297" t="s">
        <v>31</v>
      </c>
      <c r="C70" s="298"/>
      <c r="D70" s="15"/>
      <c r="E70" s="5">
        <v>315</v>
      </c>
      <c r="F70" s="1">
        <f>'[1]SM psico convivencia'!$E$24</f>
        <v>15000</v>
      </c>
      <c r="G70" s="1">
        <v>1500</v>
      </c>
      <c r="H70" s="53">
        <f t="shared" si="0"/>
        <v>16500</v>
      </c>
      <c r="I70" s="61">
        <f t="shared" si="4"/>
        <v>4038.9201010000002</v>
      </c>
      <c r="J70" s="63">
        <f t="shared" si="6"/>
        <v>20538.920101</v>
      </c>
      <c r="K70" s="24">
        <f>('[5]SM psico convivencia'!$E$25)/5</f>
        <v>5191</v>
      </c>
      <c r="L70" s="3">
        <f t="shared" si="1"/>
        <v>21691</v>
      </c>
      <c r="M70" s="3">
        <f t="shared" si="2"/>
        <v>6832665</v>
      </c>
      <c r="N70" s="27"/>
      <c r="Q70" s="65">
        <f t="shared" si="5"/>
        <v>6469759.8318149997</v>
      </c>
    </row>
    <row r="71" spans="1:17" ht="105.75" customHeight="1" x14ac:dyDescent="0.3">
      <c r="A71" s="1">
        <f>A70+1</f>
        <v>40</v>
      </c>
      <c r="B71" s="40" t="s">
        <v>68</v>
      </c>
      <c r="C71" s="39"/>
      <c r="D71" s="15"/>
      <c r="E71" s="5">
        <v>400</v>
      </c>
      <c r="F71" s="1">
        <f>'[6]SM psico convivencia'!$E$19</f>
        <v>40000</v>
      </c>
      <c r="G71" s="1">
        <v>1501</v>
      </c>
      <c r="H71" s="53">
        <f t="shared" si="0"/>
        <v>41501</v>
      </c>
      <c r="I71" s="61">
        <f t="shared" si="4"/>
        <v>4038.9201010000002</v>
      </c>
      <c r="J71" s="63">
        <f t="shared" si="6"/>
        <v>45539.920101000003</v>
      </c>
      <c r="N71" s="27"/>
      <c r="Q71" s="65">
        <f t="shared" si="5"/>
        <v>18215968.040400002</v>
      </c>
    </row>
    <row r="72" spans="1:17" x14ac:dyDescent="0.3">
      <c r="A72" s="1">
        <f>A71+1</f>
        <v>41</v>
      </c>
      <c r="B72" s="297" t="s">
        <v>32</v>
      </c>
      <c r="C72" s="298"/>
      <c r="D72" s="15"/>
      <c r="E72" s="5">
        <v>70</v>
      </c>
      <c r="F72" s="1">
        <f>'[1]S M psico victimas'!$E$16</f>
        <v>26767</v>
      </c>
      <c r="G72" s="1">
        <v>2677</v>
      </c>
      <c r="H72" s="53">
        <f t="shared" si="0"/>
        <v>29444</v>
      </c>
      <c r="I72" s="61">
        <f t="shared" si="4"/>
        <v>4038.9201010000002</v>
      </c>
      <c r="J72" s="63">
        <f t="shared" si="6"/>
        <v>33482.920101000003</v>
      </c>
      <c r="K72" s="24">
        <f>('[5]S M psico victimas'!$E$25)/2</f>
        <v>8922.5</v>
      </c>
      <c r="L72" s="3">
        <f t="shared" si="1"/>
        <v>38366.5</v>
      </c>
      <c r="M72" s="3">
        <f t="shared" si="2"/>
        <v>2685655</v>
      </c>
      <c r="N72" s="27"/>
      <c r="Q72" s="65">
        <f t="shared" si="5"/>
        <v>2343804.4070700002</v>
      </c>
    </row>
    <row r="73" spans="1:17" x14ac:dyDescent="0.3">
      <c r="A73" s="1">
        <f t="shared" si="3"/>
        <v>42</v>
      </c>
      <c r="B73" s="297" t="s">
        <v>22</v>
      </c>
      <c r="C73" s="298"/>
      <c r="D73" s="15"/>
      <c r="E73" s="5">
        <v>140</v>
      </c>
      <c r="F73" s="1">
        <f>'[1]S M psico victimas'!$E$19</f>
        <v>25968</v>
      </c>
      <c r="G73" s="1">
        <v>2597</v>
      </c>
      <c r="H73" s="53">
        <f t="shared" si="0"/>
        <v>28565</v>
      </c>
      <c r="I73" s="61">
        <f t="shared" si="4"/>
        <v>4038.9201010000002</v>
      </c>
      <c r="J73" s="63">
        <f t="shared" si="6"/>
        <v>32603.920101</v>
      </c>
      <c r="K73" s="24">
        <f>('[5]S M psico victimas'!$E$25)/2</f>
        <v>8922.5</v>
      </c>
      <c r="L73" s="3">
        <f t="shared" si="1"/>
        <v>37487.5</v>
      </c>
      <c r="M73" s="3">
        <f t="shared" si="2"/>
        <v>5248250</v>
      </c>
      <c r="N73" s="27"/>
      <c r="Q73" s="65">
        <f t="shared" si="5"/>
        <v>4564548.8141400004</v>
      </c>
    </row>
    <row r="74" spans="1:17" x14ac:dyDescent="0.3">
      <c r="A74" s="1">
        <f t="shared" si="3"/>
        <v>43</v>
      </c>
      <c r="B74" s="297" t="s">
        <v>28</v>
      </c>
      <c r="C74" s="298"/>
      <c r="D74" s="15"/>
      <c r="E74" s="5">
        <v>100</v>
      </c>
      <c r="F74" s="1">
        <f>'[1]S M familias fuertes psico'!$E$20</f>
        <v>71380</v>
      </c>
      <c r="G74" s="1">
        <v>7138</v>
      </c>
      <c r="H74" s="53">
        <f t="shared" si="0"/>
        <v>78518</v>
      </c>
      <c r="I74" s="61">
        <f t="shared" si="4"/>
        <v>4038.9201010000002</v>
      </c>
      <c r="J74" s="63">
        <f t="shared" si="6"/>
        <v>82556.920100999996</v>
      </c>
      <c r="K74" s="24">
        <f>'[5]S M familias fuertes psico'!$E$22</f>
        <v>17845</v>
      </c>
      <c r="L74" s="3">
        <f t="shared" si="1"/>
        <v>96363</v>
      </c>
      <c r="M74" s="3">
        <f t="shared" si="2"/>
        <v>9636300</v>
      </c>
      <c r="N74" s="27"/>
      <c r="Q74" s="65">
        <f t="shared" si="5"/>
        <v>8255692.0100999996</v>
      </c>
    </row>
    <row r="75" spans="1:17" x14ac:dyDescent="0.3">
      <c r="A75" s="1">
        <f t="shared" si="3"/>
        <v>44</v>
      </c>
      <c r="B75" s="297" t="s">
        <v>33</v>
      </c>
      <c r="C75" s="298"/>
      <c r="D75" s="15"/>
      <c r="E75" s="5">
        <v>160</v>
      </c>
      <c r="F75" s="1">
        <f>'[1]S M zona escucha'!$E$17</f>
        <v>35690</v>
      </c>
      <c r="G75" s="1">
        <v>3569</v>
      </c>
      <c r="H75" s="53">
        <f t="shared" si="0"/>
        <v>39259</v>
      </c>
      <c r="I75" s="61">
        <f t="shared" si="4"/>
        <v>4038.9201010000002</v>
      </c>
      <c r="J75" s="63">
        <f t="shared" si="6"/>
        <v>43297.920101000003</v>
      </c>
      <c r="K75" s="24">
        <f>('[5]S M zona escucha'!$E$21)/3</f>
        <v>5948.333333333333</v>
      </c>
      <c r="L75" s="3">
        <f t="shared" si="1"/>
        <v>45207.333333333336</v>
      </c>
      <c r="M75" s="3">
        <f t="shared" si="2"/>
        <v>7233173.333333334</v>
      </c>
      <c r="N75" s="27"/>
      <c r="Q75" s="65">
        <f t="shared" si="5"/>
        <v>6927667.2161600003</v>
      </c>
    </row>
    <row r="76" spans="1:17" x14ac:dyDescent="0.3">
      <c r="A76" s="1">
        <f t="shared" si="3"/>
        <v>45</v>
      </c>
      <c r="B76" s="297" t="s">
        <v>34</v>
      </c>
      <c r="C76" s="298"/>
      <c r="D76" s="15"/>
      <c r="E76" s="5">
        <v>420</v>
      </c>
      <c r="F76" s="1">
        <f>'[1]S M zona escucha'!$E$18</f>
        <v>27305</v>
      </c>
      <c r="G76" s="1">
        <v>2730</v>
      </c>
      <c r="H76" s="53">
        <f t="shared" si="0"/>
        <v>30035</v>
      </c>
      <c r="I76" s="61">
        <f t="shared" si="4"/>
        <v>4038.9201010000002</v>
      </c>
      <c r="J76" s="63">
        <f t="shared" si="6"/>
        <v>34073.920101000003</v>
      </c>
      <c r="K76" s="24">
        <f>('[5]S M zona escucha'!$E$21)/3</f>
        <v>5948.333333333333</v>
      </c>
      <c r="L76" s="3">
        <f t="shared" si="1"/>
        <v>35983.333333333336</v>
      </c>
      <c r="M76" s="3">
        <f t="shared" si="2"/>
        <v>15113000.000000002</v>
      </c>
      <c r="N76" s="27"/>
      <c r="Q76" s="65">
        <f t="shared" si="5"/>
        <v>14311046.442420002</v>
      </c>
    </row>
    <row r="77" spans="1:17" x14ac:dyDescent="0.3">
      <c r="A77" s="1">
        <f t="shared" si="3"/>
        <v>46</v>
      </c>
      <c r="B77" s="297" t="s">
        <v>35</v>
      </c>
      <c r="C77" s="298"/>
      <c r="D77" s="15"/>
      <c r="E77" s="5">
        <v>840</v>
      </c>
      <c r="F77" s="1">
        <f>'[1]S M zona escucha'!$E$20</f>
        <v>17845</v>
      </c>
      <c r="G77" s="1">
        <v>1784</v>
      </c>
      <c r="H77" s="53">
        <f t="shared" si="0"/>
        <v>19629</v>
      </c>
      <c r="I77" s="61">
        <f t="shared" si="4"/>
        <v>4038.9201010000002</v>
      </c>
      <c r="J77" s="63">
        <f t="shared" si="6"/>
        <v>23667.920101</v>
      </c>
      <c r="K77" s="24">
        <f>('[5]S M zona escucha'!$E$21)/3</f>
        <v>5948.333333333333</v>
      </c>
      <c r="L77" s="3">
        <f t="shared" si="1"/>
        <v>25577.333333333332</v>
      </c>
      <c r="M77" s="3">
        <f t="shared" si="2"/>
        <v>21484960</v>
      </c>
      <c r="N77" s="27"/>
      <c r="Q77" s="65">
        <f t="shared" si="5"/>
        <v>19881052.88484</v>
      </c>
    </row>
    <row r="78" spans="1:17" ht="99.75" customHeight="1" x14ac:dyDescent="0.3">
      <c r="A78" s="1">
        <f>A77+1</f>
        <v>47</v>
      </c>
      <c r="B78" s="41" t="s">
        <v>69</v>
      </c>
      <c r="C78" s="39"/>
      <c r="D78" s="15"/>
      <c r="E78" s="5">
        <v>140</v>
      </c>
      <c r="F78" s="1">
        <f>'[6]S M zona escucha'!$E$16</f>
        <v>35690</v>
      </c>
      <c r="G78" s="1">
        <v>1785</v>
      </c>
      <c r="H78" s="53">
        <f t="shared" si="0"/>
        <v>37475</v>
      </c>
      <c r="I78" s="61">
        <f t="shared" si="4"/>
        <v>4038.9201010000002</v>
      </c>
      <c r="J78" s="63">
        <f t="shared" si="6"/>
        <v>41513.920101000003</v>
      </c>
      <c r="N78" s="27"/>
      <c r="Q78" s="65">
        <f t="shared" si="5"/>
        <v>5811948.8141400004</v>
      </c>
    </row>
    <row r="79" spans="1:17" ht="72" customHeight="1" x14ac:dyDescent="0.3">
      <c r="A79" s="1">
        <f>A78+1</f>
        <v>48</v>
      </c>
      <c r="B79" s="41" t="s">
        <v>70</v>
      </c>
      <c r="C79" s="39"/>
      <c r="D79" s="15"/>
      <c r="E79" s="5">
        <v>210</v>
      </c>
      <c r="F79" s="1">
        <f>'[6]S M familias fuertes psico'!$E$18</f>
        <v>42237</v>
      </c>
      <c r="G79" s="1">
        <v>1786</v>
      </c>
      <c r="H79" s="53">
        <f t="shared" si="0"/>
        <v>44023</v>
      </c>
      <c r="I79" s="61">
        <f t="shared" si="4"/>
        <v>4038.9201010000002</v>
      </c>
      <c r="J79" s="63">
        <f t="shared" si="6"/>
        <v>48061.920101000003</v>
      </c>
      <c r="N79" s="27"/>
      <c r="Q79" s="65">
        <f t="shared" si="5"/>
        <v>10093003.221210001</v>
      </c>
    </row>
    <row r="80" spans="1:17" x14ac:dyDescent="0.3">
      <c r="A80" s="1">
        <f>A79+1</f>
        <v>49</v>
      </c>
      <c r="B80" s="297" t="s">
        <v>71</v>
      </c>
      <c r="C80" s="298"/>
      <c r="D80" s="15"/>
      <c r="E80" s="5">
        <v>140</v>
      </c>
      <c r="F80" s="1">
        <f>'[1]PROMOTOR VEEDURIAS'!$E$17</f>
        <v>35000</v>
      </c>
      <c r="G80" s="1">
        <v>3500</v>
      </c>
      <c r="H80" s="53">
        <f t="shared" si="0"/>
        <v>38500</v>
      </c>
      <c r="I80" s="61">
        <f t="shared" si="4"/>
        <v>4038.9201010000002</v>
      </c>
      <c r="J80" s="63">
        <f t="shared" si="6"/>
        <v>42538.920101000003</v>
      </c>
      <c r="K80" s="24">
        <f>('[5]PROMOTOR VEEDURIAS'!$E$25)/2</f>
        <v>5676.5</v>
      </c>
      <c r="L80" s="3">
        <f t="shared" si="1"/>
        <v>44176.5</v>
      </c>
      <c r="M80" s="3">
        <f t="shared" si="2"/>
        <v>6184710</v>
      </c>
      <c r="N80" s="27"/>
      <c r="Q80" s="65">
        <f t="shared" si="5"/>
        <v>5955448.8141400004</v>
      </c>
    </row>
    <row r="81" spans="1:17" x14ac:dyDescent="0.3">
      <c r="A81" s="1">
        <f t="shared" si="3"/>
        <v>50</v>
      </c>
      <c r="B81" s="297" t="s">
        <v>22</v>
      </c>
      <c r="C81" s="298"/>
      <c r="D81" s="15"/>
      <c r="E81" s="5">
        <v>70</v>
      </c>
      <c r="F81" s="1">
        <f>'[1]PROMOTOR VEEDURIAS'!$E$22</f>
        <v>30036</v>
      </c>
      <c r="G81" s="1">
        <v>3004</v>
      </c>
      <c r="H81" s="53">
        <f t="shared" si="0"/>
        <v>33040</v>
      </c>
      <c r="I81" s="61">
        <f t="shared" si="4"/>
        <v>4038.9201010000002</v>
      </c>
      <c r="J81" s="63">
        <f t="shared" si="6"/>
        <v>37078.920101000003</v>
      </c>
      <c r="K81" s="24">
        <f>('[5]PROMOTOR VEEDURIAS'!$E$25)/2</f>
        <v>5676.5</v>
      </c>
      <c r="L81" s="3">
        <f t="shared" si="1"/>
        <v>38716.5</v>
      </c>
      <c r="M81" s="3">
        <f t="shared" si="2"/>
        <v>2710155</v>
      </c>
      <c r="N81" s="27"/>
      <c r="Q81" s="65">
        <f t="shared" si="5"/>
        <v>2595524.4070700002</v>
      </c>
    </row>
    <row r="82" spans="1:17" ht="57" customHeight="1" x14ac:dyDescent="0.3">
      <c r="A82" s="1">
        <f t="shared" si="3"/>
        <v>51</v>
      </c>
      <c r="B82" s="41" t="s">
        <v>72</v>
      </c>
      <c r="C82" s="39"/>
      <c r="D82" s="15"/>
      <c r="E82" s="5">
        <v>220</v>
      </c>
      <c r="F82" s="1">
        <f>'[6]TRAB SOC VEEDURIAS'!$E$21</f>
        <v>35690</v>
      </c>
      <c r="G82" s="1">
        <v>3005</v>
      </c>
      <c r="H82" s="53">
        <f>F82+G82</f>
        <v>38695</v>
      </c>
      <c r="I82" s="61">
        <f t="shared" si="4"/>
        <v>4038.9201010000002</v>
      </c>
      <c r="J82" s="63">
        <f t="shared" si="6"/>
        <v>42733.920101000003</v>
      </c>
      <c r="N82" s="27"/>
      <c r="Q82" s="65">
        <f t="shared" si="5"/>
        <v>9401462.422220001</v>
      </c>
    </row>
    <row r="83" spans="1:17" ht="57" x14ac:dyDescent="0.3">
      <c r="A83" s="1">
        <f t="shared" si="3"/>
        <v>52</v>
      </c>
      <c r="B83" s="41" t="s">
        <v>73</v>
      </c>
      <c r="C83" s="39"/>
      <c r="D83" s="15"/>
      <c r="E83" s="5">
        <v>200</v>
      </c>
      <c r="F83" s="1">
        <f>'[6]TRAB SOC VEEDURIAS'!$E$18</f>
        <v>29505</v>
      </c>
      <c r="G83" s="1">
        <v>3006</v>
      </c>
      <c r="H83" s="53">
        <f t="shared" si="0"/>
        <v>32511</v>
      </c>
      <c r="I83" s="61">
        <f t="shared" si="4"/>
        <v>4038.9201010000002</v>
      </c>
      <c r="J83" s="63">
        <f t="shared" si="6"/>
        <v>36549.920101000003</v>
      </c>
      <c r="N83" s="27"/>
      <c r="Q83" s="65">
        <f t="shared" si="5"/>
        <v>7309984.0202000011</v>
      </c>
    </row>
    <row r="84" spans="1:17" ht="36" x14ac:dyDescent="0.3">
      <c r="A84" s="2">
        <f>A83+1</f>
        <v>53</v>
      </c>
      <c r="B84" s="297" t="s">
        <v>36</v>
      </c>
      <c r="C84" s="298"/>
      <c r="D84" s="15" t="s">
        <v>81</v>
      </c>
      <c r="E84" s="5">
        <v>900</v>
      </c>
      <c r="F84" s="1">
        <f>[1]CONSUMO!$E$16</f>
        <v>69319</v>
      </c>
      <c r="G84" s="1">
        <v>6932</v>
      </c>
      <c r="H84" s="53">
        <f t="shared" si="0"/>
        <v>76251</v>
      </c>
      <c r="I84" s="61">
        <f t="shared" si="4"/>
        <v>4038.9201010000002</v>
      </c>
      <c r="J84" s="63">
        <f t="shared" si="6"/>
        <v>80289.920100999996</v>
      </c>
      <c r="K84" s="24">
        <f>([5]CONSUMO!$E$19)/2</f>
        <v>5676.5</v>
      </c>
      <c r="L84" s="3">
        <f t="shared" si="1"/>
        <v>81927.5</v>
      </c>
      <c r="M84" s="3">
        <f t="shared" si="2"/>
        <v>73734750</v>
      </c>
      <c r="N84" s="27"/>
      <c r="Q84" s="65">
        <f t="shared" si="5"/>
        <v>72260928.090900004</v>
      </c>
    </row>
    <row r="85" spans="1:17" ht="36" x14ac:dyDescent="0.3">
      <c r="A85" s="2">
        <f t="shared" si="3"/>
        <v>54</v>
      </c>
      <c r="B85" s="297" t="s">
        <v>37</v>
      </c>
      <c r="C85" s="298"/>
      <c r="D85" s="15" t="s">
        <v>81</v>
      </c>
      <c r="E85" s="5">
        <v>196</v>
      </c>
      <c r="F85" s="1">
        <f>[1]CONSUMO!$E$18</f>
        <v>45424</v>
      </c>
      <c r="G85" s="1">
        <v>4542</v>
      </c>
      <c r="H85" s="53">
        <f t="shared" si="0"/>
        <v>49966</v>
      </c>
      <c r="I85" s="61">
        <f t="shared" si="4"/>
        <v>4038.9201010000002</v>
      </c>
      <c r="J85" s="63">
        <f t="shared" si="6"/>
        <v>54004.920101000003</v>
      </c>
      <c r="K85" s="24">
        <f>([5]CONSUMO!$E$19)/2</f>
        <v>5676.5</v>
      </c>
      <c r="L85" s="3">
        <f t="shared" si="1"/>
        <v>55642.5</v>
      </c>
      <c r="M85" s="3">
        <f t="shared" si="2"/>
        <v>10905930</v>
      </c>
      <c r="N85" s="27"/>
      <c r="Q85" s="65">
        <f t="shared" si="5"/>
        <v>10584964.339796001</v>
      </c>
    </row>
    <row r="86" spans="1:17" x14ac:dyDescent="0.3">
      <c r="A86" s="2">
        <f t="shared" si="3"/>
        <v>55</v>
      </c>
      <c r="B86" s="297" t="s">
        <v>38</v>
      </c>
      <c r="C86" s="298"/>
      <c r="D86" s="15" t="s">
        <v>82</v>
      </c>
      <c r="E86" s="5">
        <v>210</v>
      </c>
      <c r="F86" s="1">
        <f>'[1]NUTRICION CARMEN 4 m'!$E$17</f>
        <v>53535</v>
      </c>
      <c r="G86" s="1">
        <v>5353</v>
      </c>
      <c r="H86" s="53">
        <f t="shared" si="0"/>
        <v>58888</v>
      </c>
      <c r="I86" s="61">
        <f t="shared" si="4"/>
        <v>4038.9201010000002</v>
      </c>
      <c r="J86" s="63">
        <f t="shared" si="6"/>
        <v>62926.920101000003</v>
      </c>
      <c r="K86" s="24">
        <f>('[5]CRONICAS nutric 4 m'!$E$21)/2</f>
        <v>8922.5</v>
      </c>
      <c r="L86" s="3">
        <f t="shared" si="1"/>
        <v>67810.5</v>
      </c>
      <c r="M86" s="3">
        <f t="shared" si="2"/>
        <v>14240205</v>
      </c>
      <c r="N86" s="27"/>
      <c r="Q86" s="65">
        <f t="shared" si="5"/>
        <v>13214653.221210001</v>
      </c>
    </row>
    <row r="87" spans="1:17" x14ac:dyDescent="0.3">
      <c r="A87" s="2">
        <f t="shared" si="3"/>
        <v>56</v>
      </c>
      <c r="B87" s="297" t="s">
        <v>17</v>
      </c>
      <c r="C87" s="298"/>
      <c r="D87" s="15" t="s">
        <v>82</v>
      </c>
      <c r="E87" s="5">
        <v>42</v>
      </c>
      <c r="F87" s="1">
        <f>'[1]NUTRICION CARMEN 4 m'!$E$18</f>
        <v>63070</v>
      </c>
      <c r="G87" s="1">
        <v>6307</v>
      </c>
      <c r="H87" s="53">
        <f t="shared" si="0"/>
        <v>69377</v>
      </c>
      <c r="I87" s="61">
        <f t="shared" si="4"/>
        <v>4038.9201010000002</v>
      </c>
      <c r="J87" s="63">
        <f t="shared" si="6"/>
        <v>73415.920100999996</v>
      </c>
      <c r="K87" s="24">
        <f>('[5]CRONICAS nutric 4 m'!$E$21)/2</f>
        <v>8922.5</v>
      </c>
      <c r="L87" s="3">
        <f t="shared" si="1"/>
        <v>78299.5</v>
      </c>
      <c r="M87" s="3">
        <f t="shared" si="2"/>
        <v>3288579</v>
      </c>
      <c r="N87" s="27"/>
      <c r="Q87" s="65">
        <f t="shared" si="5"/>
        <v>3083468.6442419998</v>
      </c>
    </row>
    <row r="88" spans="1:17" x14ac:dyDescent="0.3">
      <c r="A88" s="2">
        <f t="shared" si="3"/>
        <v>57</v>
      </c>
      <c r="B88" s="297" t="s">
        <v>39</v>
      </c>
      <c r="C88" s="298"/>
      <c r="D88" s="15" t="s">
        <v>82</v>
      </c>
      <c r="E88" s="5">
        <v>168</v>
      </c>
      <c r="F88" s="1">
        <f>'[1]PROFESIONAL DEPORTE'!$E$17</f>
        <v>53535</v>
      </c>
      <c r="G88" s="1">
        <v>5353</v>
      </c>
      <c r="H88" s="53">
        <f t="shared" si="0"/>
        <v>58888</v>
      </c>
      <c r="I88" s="61">
        <f t="shared" si="4"/>
        <v>4038.9201010000002</v>
      </c>
      <c r="J88" s="63">
        <f t="shared" si="6"/>
        <v>62926.920101000003</v>
      </c>
      <c r="K88" s="24">
        <f>('[5]PROFESIONAL DEPORTE'!$E$24)/5</f>
        <v>3569</v>
      </c>
      <c r="L88" s="3">
        <f t="shared" si="1"/>
        <v>62457</v>
      </c>
      <c r="M88" s="3">
        <f t="shared" si="2"/>
        <v>10492776</v>
      </c>
      <c r="N88" s="27"/>
      <c r="Q88" s="65">
        <f t="shared" si="5"/>
        <v>10571722.576968001</v>
      </c>
    </row>
    <row r="89" spans="1:17" x14ac:dyDescent="0.3">
      <c r="A89" s="2">
        <f t="shared" si="3"/>
        <v>58</v>
      </c>
      <c r="B89" s="297" t="s">
        <v>40</v>
      </c>
      <c r="C89" s="298"/>
      <c r="D89" s="15" t="s">
        <v>82</v>
      </c>
      <c r="E89" s="5">
        <v>63</v>
      </c>
      <c r="F89" s="1">
        <f>'[1]PROFESIONAL DEPORTE'!$E$18</f>
        <v>63070</v>
      </c>
      <c r="G89" s="1">
        <v>6307</v>
      </c>
      <c r="H89" s="53">
        <f t="shared" si="0"/>
        <v>69377</v>
      </c>
      <c r="I89" s="61">
        <f t="shared" si="4"/>
        <v>4038.9201010000002</v>
      </c>
      <c r="J89" s="63">
        <f t="shared" si="6"/>
        <v>73415.920100999996</v>
      </c>
      <c r="K89" s="24">
        <f>('[5]PROFESIONAL DEPORTE'!$E$24)/5</f>
        <v>3569</v>
      </c>
      <c r="L89" s="3">
        <f t="shared" si="1"/>
        <v>72946</v>
      </c>
      <c r="M89" s="3">
        <f t="shared" si="2"/>
        <v>4595598</v>
      </c>
      <c r="N89" s="27"/>
      <c r="Q89" s="65">
        <f t="shared" si="5"/>
        <v>4625202.9663629998</v>
      </c>
    </row>
    <row r="90" spans="1:17" x14ac:dyDescent="0.3">
      <c r="A90" s="2">
        <f t="shared" si="3"/>
        <v>59</v>
      </c>
      <c r="B90" s="297" t="s">
        <v>41</v>
      </c>
      <c r="C90" s="298"/>
      <c r="D90" s="15" t="s">
        <v>82</v>
      </c>
      <c r="E90" s="5">
        <v>170</v>
      </c>
      <c r="F90" s="1">
        <f>'[1]PROFESIONAL DEPORTE'!$E$20</f>
        <v>53535</v>
      </c>
      <c r="G90" s="1">
        <v>5353</v>
      </c>
      <c r="H90" s="53">
        <f t="shared" si="0"/>
        <v>58888</v>
      </c>
      <c r="I90" s="61">
        <f t="shared" si="4"/>
        <v>4038.9201010000002</v>
      </c>
      <c r="J90" s="63">
        <f t="shared" si="6"/>
        <v>62926.920101000003</v>
      </c>
      <c r="K90" s="24">
        <f>('[5]PROFESIONAL DEPORTE'!$E$24)/5</f>
        <v>3569</v>
      </c>
      <c r="L90" s="3">
        <f t="shared" si="1"/>
        <v>62457</v>
      </c>
      <c r="M90" s="3">
        <f t="shared" si="2"/>
        <v>10617690</v>
      </c>
      <c r="N90" s="27"/>
      <c r="Q90" s="65">
        <f t="shared" si="5"/>
        <v>10697576.417170001</v>
      </c>
    </row>
    <row r="91" spans="1:17" x14ac:dyDescent="0.3">
      <c r="A91" s="2">
        <f t="shared" si="3"/>
        <v>60</v>
      </c>
      <c r="B91" s="297" t="s">
        <v>39</v>
      </c>
      <c r="C91" s="298"/>
      <c r="D91" s="15" t="s">
        <v>82</v>
      </c>
      <c r="E91" s="5">
        <v>168</v>
      </c>
      <c r="F91" s="1">
        <f>'[1]PROFESIONAL DEPORTE'!$E$21</f>
        <v>71380</v>
      </c>
      <c r="G91" s="1">
        <v>7138</v>
      </c>
      <c r="H91" s="53">
        <f t="shared" si="0"/>
        <v>78518</v>
      </c>
      <c r="I91" s="61">
        <f t="shared" si="4"/>
        <v>4038.9201010000002</v>
      </c>
      <c r="J91" s="63">
        <f t="shared" si="6"/>
        <v>82556.920100999996</v>
      </c>
      <c r="K91" s="24">
        <f>('[5]PROFESIONAL DEPORTE'!$E$24)/5</f>
        <v>3569</v>
      </c>
      <c r="L91" s="3">
        <f t="shared" si="1"/>
        <v>82087</v>
      </c>
      <c r="M91" s="3">
        <f t="shared" si="2"/>
        <v>13790616</v>
      </c>
      <c r="N91" s="27"/>
      <c r="Q91" s="65">
        <f t="shared" si="5"/>
        <v>13869562.576967999</v>
      </c>
    </row>
    <row r="92" spans="1:17" x14ac:dyDescent="0.3">
      <c r="A92" s="2">
        <f t="shared" si="3"/>
        <v>61</v>
      </c>
      <c r="B92" s="297" t="s">
        <v>42</v>
      </c>
      <c r="C92" s="298"/>
      <c r="D92" s="15" t="s">
        <v>82</v>
      </c>
      <c r="E92" s="5">
        <v>330</v>
      </c>
      <c r="F92" s="1">
        <f>'[1]PROFESIONAL DEPORTE'!$E$22</f>
        <v>35690</v>
      </c>
      <c r="G92" s="1">
        <v>3569</v>
      </c>
      <c r="H92" s="53">
        <f t="shared" si="0"/>
        <v>39259</v>
      </c>
      <c r="I92" s="61">
        <f t="shared" si="4"/>
        <v>4038.9201010000002</v>
      </c>
      <c r="J92" s="63">
        <f t="shared" si="6"/>
        <v>43297.920101000003</v>
      </c>
      <c r="K92" s="24">
        <f>('[5]PROFESIONAL DEPORTE'!$E$24)/5</f>
        <v>3569</v>
      </c>
      <c r="L92" s="3">
        <f t="shared" si="1"/>
        <v>42828</v>
      </c>
      <c r="M92" s="3">
        <f t="shared" si="2"/>
        <v>14133240</v>
      </c>
      <c r="N92" s="27"/>
      <c r="Q92" s="65">
        <f t="shared" si="5"/>
        <v>14288313.633330001</v>
      </c>
    </row>
    <row r="93" spans="1:17" x14ac:dyDescent="0.3">
      <c r="A93" s="2">
        <f t="shared" si="3"/>
        <v>62</v>
      </c>
      <c r="B93" s="297" t="s">
        <v>41</v>
      </c>
      <c r="C93" s="298"/>
      <c r="D93" s="15" t="s">
        <v>82</v>
      </c>
      <c r="E93" s="5">
        <v>147</v>
      </c>
      <c r="F93" s="1">
        <f>'[1]CRONICA TERAP RESP'!$E$17</f>
        <v>80380</v>
      </c>
      <c r="G93" s="1">
        <v>8038</v>
      </c>
      <c r="H93" s="53">
        <f t="shared" si="0"/>
        <v>88418</v>
      </c>
      <c r="I93" s="61">
        <f t="shared" si="4"/>
        <v>4038.9201010000002</v>
      </c>
      <c r="J93" s="63">
        <f t="shared" si="6"/>
        <v>92456.920100999996</v>
      </c>
      <c r="K93" s="24">
        <f>'[5]CRONICA TERAP RESP'!$E$21</f>
        <v>17845</v>
      </c>
      <c r="L93" s="3">
        <f t="shared" si="1"/>
        <v>106263</v>
      </c>
      <c r="M93" s="3">
        <f t="shared" si="2"/>
        <v>15620661</v>
      </c>
      <c r="N93" s="27"/>
      <c r="Q93" s="65">
        <f t="shared" si="5"/>
        <v>13591167.254846999</v>
      </c>
    </row>
    <row r="94" spans="1:17" x14ac:dyDescent="0.3">
      <c r="A94" s="2">
        <f t="shared" si="3"/>
        <v>63</v>
      </c>
      <c r="B94" s="297" t="s">
        <v>32</v>
      </c>
      <c r="C94" s="298"/>
      <c r="D94" s="15" t="s">
        <v>82</v>
      </c>
      <c r="E94" s="5">
        <v>70</v>
      </c>
      <c r="F94" s="1">
        <f>'[1]TECNICO GERONTOLOGIA'!$E$17</f>
        <v>22706</v>
      </c>
      <c r="G94" s="1">
        <v>2271</v>
      </c>
      <c r="H94" s="53">
        <f t="shared" si="0"/>
        <v>24977</v>
      </c>
      <c r="I94" s="61">
        <f t="shared" si="4"/>
        <v>4038.9201010000002</v>
      </c>
      <c r="J94" s="63">
        <f t="shared" si="6"/>
        <v>29015.920101</v>
      </c>
      <c r="K94" s="24">
        <f>'[5]TECNICO GERONTOLOGIA'!$E$20</f>
        <v>11353</v>
      </c>
      <c r="L94" s="3">
        <f t="shared" si="1"/>
        <v>36330</v>
      </c>
      <c r="M94" s="3">
        <f t="shared" si="2"/>
        <v>2543100</v>
      </c>
      <c r="N94" s="27"/>
      <c r="Q94" s="65">
        <f t="shared" si="5"/>
        <v>2031114.40707</v>
      </c>
    </row>
    <row r="95" spans="1:17" x14ac:dyDescent="0.3">
      <c r="A95" s="2">
        <f t="shared" si="3"/>
        <v>64</v>
      </c>
      <c r="B95" s="297" t="s">
        <v>43</v>
      </c>
      <c r="C95" s="298"/>
      <c r="D95" s="15" t="s">
        <v>82</v>
      </c>
      <c r="E95" s="5">
        <v>360</v>
      </c>
      <c r="F95" s="1">
        <f>'[1]CRONICAS GERONTOLOGO'!$E$17</f>
        <v>53535</v>
      </c>
      <c r="G95" s="1">
        <v>5353</v>
      </c>
      <c r="H95" s="53">
        <f t="shared" si="0"/>
        <v>58888</v>
      </c>
      <c r="I95" s="61">
        <f t="shared" si="4"/>
        <v>4038.9201010000002</v>
      </c>
      <c r="J95" s="63">
        <f t="shared" si="6"/>
        <v>62926.920101000003</v>
      </c>
      <c r="K95" s="24">
        <f>'[5]CRONICAS GERONTOLOGO'!$E$23</f>
        <v>17845</v>
      </c>
      <c r="L95" s="3">
        <f t="shared" si="1"/>
        <v>76733</v>
      </c>
      <c r="M95" s="3">
        <f t="shared" si="2"/>
        <v>27623880</v>
      </c>
      <c r="N95" s="27"/>
      <c r="Q95" s="65">
        <f t="shared" si="5"/>
        <v>22653691.236360002</v>
      </c>
    </row>
    <row r="96" spans="1:17" ht="99.75" x14ac:dyDescent="0.3">
      <c r="A96" s="2">
        <f t="shared" si="3"/>
        <v>65</v>
      </c>
      <c r="B96" s="41" t="s">
        <v>74</v>
      </c>
      <c r="C96" s="39"/>
      <c r="D96" s="15" t="s">
        <v>82</v>
      </c>
      <c r="E96" s="5">
        <v>28</v>
      </c>
      <c r="F96" s="1">
        <f>'[6]TECNICO GERONTOLOGIA'!$E$18</f>
        <v>30660</v>
      </c>
      <c r="G96" s="1">
        <v>5354</v>
      </c>
      <c r="H96" s="53">
        <f t="shared" si="0"/>
        <v>36014</v>
      </c>
      <c r="I96" s="61">
        <f t="shared" si="4"/>
        <v>4038.9201010000002</v>
      </c>
      <c r="J96" s="63">
        <f t="shared" si="6"/>
        <v>40052.920101000003</v>
      </c>
      <c r="N96" s="27"/>
      <c r="Q96" s="65">
        <f t="shared" si="5"/>
        <v>1121481.7628280001</v>
      </c>
    </row>
    <row r="97" spans="1:17" ht="57" x14ac:dyDescent="0.3">
      <c r="A97" s="2">
        <f t="shared" si="3"/>
        <v>66</v>
      </c>
      <c r="B97" s="41" t="s">
        <v>75</v>
      </c>
      <c r="C97" s="39"/>
      <c r="D97" s="15" t="s">
        <v>82</v>
      </c>
      <c r="E97" s="5">
        <v>42</v>
      </c>
      <c r="F97" s="1">
        <f>'[6]CRONICAS GERONTOLOGO'!$E$18</f>
        <v>35690</v>
      </c>
      <c r="G97" s="1">
        <v>5355</v>
      </c>
      <c r="H97" s="53">
        <f t="shared" si="0"/>
        <v>41045</v>
      </c>
      <c r="I97" s="61">
        <f t="shared" si="4"/>
        <v>4038.9201010000002</v>
      </c>
      <c r="J97" s="63">
        <f t="shared" si="6"/>
        <v>45083.920101000003</v>
      </c>
      <c r="N97" s="27"/>
      <c r="Q97" s="65">
        <f t="shared" si="5"/>
        <v>1893524.6442420001</v>
      </c>
    </row>
    <row r="98" spans="1:17" x14ac:dyDescent="0.3">
      <c r="A98" s="2">
        <f t="shared" si="3"/>
        <v>67</v>
      </c>
      <c r="B98" s="297" t="s">
        <v>44</v>
      </c>
      <c r="C98" s="298"/>
      <c r="D98" s="15" t="s">
        <v>85</v>
      </c>
      <c r="E98" s="5">
        <v>154</v>
      </c>
      <c r="F98" s="1">
        <f>'[1]SSYR-AUX ENFER'!$E$16</f>
        <v>53475</v>
      </c>
      <c r="G98" s="1">
        <v>5348</v>
      </c>
      <c r="H98" s="53">
        <f t="shared" si="0"/>
        <v>58823</v>
      </c>
      <c r="I98" s="61">
        <f t="shared" si="4"/>
        <v>4038.9201010000002</v>
      </c>
      <c r="J98" s="63">
        <f t="shared" si="6"/>
        <v>62861.920101000003</v>
      </c>
      <c r="K98" s="24">
        <f>'[5]SSYR-AUX ENFER'!$E$19</f>
        <v>10012</v>
      </c>
      <c r="L98" s="3">
        <f t="shared" si="1"/>
        <v>68835</v>
      </c>
      <c r="M98" s="3">
        <f t="shared" si="2"/>
        <v>10600590</v>
      </c>
      <c r="N98" s="27"/>
      <c r="Q98" s="65">
        <f t="shared" si="5"/>
        <v>9680735.6955540013</v>
      </c>
    </row>
    <row r="99" spans="1:17" x14ac:dyDescent="0.3">
      <c r="A99" s="2">
        <f t="shared" si="3"/>
        <v>68</v>
      </c>
      <c r="B99" s="297" t="s">
        <v>83</v>
      </c>
      <c r="C99" s="298"/>
      <c r="D99" s="15" t="s">
        <v>86</v>
      </c>
      <c r="E99" s="5">
        <v>78</v>
      </c>
      <c r="F99" s="1">
        <f>'[1]TB VIH PSICOLOGA'!$E$17</f>
        <v>35690</v>
      </c>
      <c r="G99" s="1">
        <v>3569</v>
      </c>
      <c r="H99" s="53">
        <f t="shared" si="0"/>
        <v>39259</v>
      </c>
      <c r="I99" s="61">
        <f t="shared" si="4"/>
        <v>4038.9201010000002</v>
      </c>
      <c r="J99" s="63">
        <f t="shared" si="6"/>
        <v>43297.920101000003</v>
      </c>
      <c r="K99" s="24">
        <f>('[5]TB VIH PSICOLOGA'!$E$21)/6</f>
        <v>4563.333333333333</v>
      </c>
      <c r="L99" s="3">
        <f t="shared" si="1"/>
        <v>43822.333333333336</v>
      </c>
      <c r="M99" s="3">
        <f t="shared" si="2"/>
        <v>3418142</v>
      </c>
      <c r="N99" s="27"/>
      <c r="Q99" s="65">
        <f t="shared" si="5"/>
        <v>3377237.7678780002</v>
      </c>
    </row>
    <row r="100" spans="1:17" x14ac:dyDescent="0.3">
      <c r="A100" s="2">
        <f t="shared" si="3"/>
        <v>69</v>
      </c>
      <c r="B100" s="297" t="s">
        <v>32</v>
      </c>
      <c r="C100" s="298"/>
      <c r="D100" s="15" t="s">
        <v>86</v>
      </c>
      <c r="E100" s="5">
        <v>60</v>
      </c>
      <c r="F100" s="1">
        <f>'[5]TB VIH PSICOLOGA'!$E$18</f>
        <v>71380</v>
      </c>
      <c r="G100" s="1">
        <v>7138</v>
      </c>
      <c r="H100" s="53">
        <f t="shared" si="0"/>
        <v>78518</v>
      </c>
      <c r="I100" s="61">
        <f t="shared" si="4"/>
        <v>4038.9201010000002</v>
      </c>
      <c r="J100" s="63">
        <f t="shared" si="6"/>
        <v>82556.920100999996</v>
      </c>
      <c r="K100" s="24">
        <f>('[5]TB VIH PSICOLOGA'!$E$21)/6</f>
        <v>4563.333333333333</v>
      </c>
      <c r="L100" s="3">
        <f t="shared" si="1"/>
        <v>83081.333333333328</v>
      </c>
      <c r="M100" s="3">
        <f t="shared" si="2"/>
        <v>4984880</v>
      </c>
      <c r="N100" s="27"/>
      <c r="Q100" s="65">
        <f t="shared" si="5"/>
        <v>4953415.2060599998</v>
      </c>
    </row>
    <row r="101" spans="1:17" x14ac:dyDescent="0.3">
      <c r="A101" s="2">
        <f t="shared" si="3"/>
        <v>70</v>
      </c>
      <c r="B101" s="297" t="s">
        <v>45</v>
      </c>
      <c r="C101" s="298"/>
      <c r="D101" s="15" t="s">
        <v>86</v>
      </c>
      <c r="E101" s="5">
        <v>72</v>
      </c>
      <c r="F101" s="1">
        <f>'[1]TB VIH PSICOLOGA'!$E$25</f>
        <v>35690</v>
      </c>
      <c r="G101" s="1">
        <v>3569</v>
      </c>
      <c r="H101" s="53">
        <f t="shared" si="0"/>
        <v>39259</v>
      </c>
      <c r="I101" s="61">
        <f t="shared" si="4"/>
        <v>4038.9201010000002</v>
      </c>
      <c r="J101" s="63">
        <f t="shared" si="6"/>
        <v>43297.920101000003</v>
      </c>
      <c r="K101" s="24">
        <f>('[5]TB VIH PSICOLOGA'!$E$21)/6</f>
        <v>4563.333333333333</v>
      </c>
      <c r="L101" s="3">
        <f t="shared" si="1"/>
        <v>43822.333333333336</v>
      </c>
      <c r="M101" s="3">
        <f t="shared" si="2"/>
        <v>3155208</v>
      </c>
      <c r="N101" s="27"/>
      <c r="Q101" s="65">
        <f t="shared" si="5"/>
        <v>3117450.2472720002</v>
      </c>
    </row>
    <row r="102" spans="1:17" x14ac:dyDescent="0.3">
      <c r="A102" s="2">
        <f t="shared" si="3"/>
        <v>71</v>
      </c>
      <c r="B102" s="297" t="s">
        <v>76</v>
      </c>
      <c r="C102" s="298"/>
      <c r="D102" s="15" t="s">
        <v>86</v>
      </c>
      <c r="E102" s="5">
        <v>6</v>
      </c>
      <c r="F102" s="1">
        <f>'[1]TB VIH PSICOLOGA'!$E$22</f>
        <v>71380</v>
      </c>
      <c r="G102" s="1">
        <v>7138</v>
      </c>
      <c r="H102" s="53">
        <f t="shared" si="0"/>
        <v>78518</v>
      </c>
      <c r="I102" s="61">
        <f t="shared" si="4"/>
        <v>4038.9201010000002</v>
      </c>
      <c r="J102" s="63">
        <f t="shared" si="6"/>
        <v>82556.920100999996</v>
      </c>
      <c r="K102" s="24">
        <f>('[5]TB VIH PSICOLOGA'!$E$21)/6</f>
        <v>4563.333333333333</v>
      </c>
      <c r="L102" s="3">
        <f t="shared" si="1"/>
        <v>83081.333333333328</v>
      </c>
      <c r="M102" s="3">
        <f t="shared" si="2"/>
        <v>498488</v>
      </c>
      <c r="N102" s="27"/>
      <c r="Q102" s="65">
        <f t="shared" si="5"/>
        <v>495341.52060599998</v>
      </c>
    </row>
    <row r="103" spans="1:17" x14ac:dyDescent="0.3">
      <c r="A103" s="2">
        <f t="shared" si="3"/>
        <v>72</v>
      </c>
      <c r="B103" s="297" t="s">
        <v>17</v>
      </c>
      <c r="C103" s="298"/>
      <c r="D103" s="15" t="s">
        <v>86</v>
      </c>
      <c r="E103" s="5">
        <v>12</v>
      </c>
      <c r="F103" s="1">
        <f>'[1]TB VIH PSICOLOGA'!$E$20</f>
        <v>35690</v>
      </c>
      <c r="G103" s="1">
        <v>3569</v>
      </c>
      <c r="H103" s="53">
        <f t="shared" si="0"/>
        <v>39259</v>
      </c>
      <c r="I103" s="61">
        <f t="shared" si="4"/>
        <v>4038.9201010000002</v>
      </c>
      <c r="J103" s="63">
        <f t="shared" si="6"/>
        <v>43297.920101000003</v>
      </c>
      <c r="K103" s="24">
        <f>('[5]TB VIH PSICOLOGA'!$E$21)/6</f>
        <v>4563.333333333333</v>
      </c>
      <c r="L103" s="3">
        <f t="shared" si="1"/>
        <v>43822.333333333336</v>
      </c>
      <c r="M103" s="3">
        <f t="shared" si="2"/>
        <v>525868</v>
      </c>
      <c r="N103" s="27"/>
      <c r="Q103" s="65">
        <f t="shared" si="5"/>
        <v>519575.04121200007</v>
      </c>
    </row>
    <row r="104" spans="1:17" x14ac:dyDescent="0.3">
      <c r="A104" s="2">
        <f t="shared" si="3"/>
        <v>73</v>
      </c>
      <c r="B104" s="297" t="s">
        <v>17</v>
      </c>
      <c r="C104" s="298"/>
      <c r="D104" s="15" t="s">
        <v>86</v>
      </c>
      <c r="E104" s="5">
        <v>42</v>
      </c>
      <c r="F104" s="1">
        <f>'[1]TB VIH PSICOLOGA'!$E$19</f>
        <v>71380</v>
      </c>
      <c r="G104" s="1">
        <v>7138</v>
      </c>
      <c r="H104" s="53">
        <f t="shared" si="0"/>
        <v>78518</v>
      </c>
      <c r="I104" s="61">
        <f t="shared" si="4"/>
        <v>4038.9201010000002</v>
      </c>
      <c r="J104" s="63">
        <f t="shared" si="6"/>
        <v>82556.920100999996</v>
      </c>
      <c r="K104" s="24">
        <f>('[5]TB VIH PSICOLOGA'!$E$21)/6</f>
        <v>4563.333333333333</v>
      </c>
      <c r="L104" s="3">
        <f t="shared" si="1"/>
        <v>83081.333333333328</v>
      </c>
      <c r="M104" s="3">
        <f t="shared" si="2"/>
        <v>3489416</v>
      </c>
      <c r="N104" s="27"/>
      <c r="Q104" s="65">
        <f t="shared" si="5"/>
        <v>3467390.6442419998</v>
      </c>
    </row>
    <row r="105" spans="1:17" x14ac:dyDescent="0.3">
      <c r="A105" s="2">
        <f t="shared" si="3"/>
        <v>74</v>
      </c>
      <c r="B105" s="297" t="s">
        <v>12</v>
      </c>
      <c r="C105" s="298"/>
      <c r="D105" s="15" t="s">
        <v>86</v>
      </c>
      <c r="E105" s="5">
        <v>1200</v>
      </c>
      <c r="F105" s="1">
        <f>'[1]TB aux enf 6 meses'!$E$17</f>
        <v>13000</v>
      </c>
      <c r="G105" s="1">
        <v>1300</v>
      </c>
      <c r="H105" s="53">
        <f t="shared" si="0"/>
        <v>14300</v>
      </c>
      <c r="I105" s="61">
        <f t="shared" si="4"/>
        <v>4038.9201010000002</v>
      </c>
      <c r="J105" s="63">
        <f t="shared" si="6"/>
        <v>18338.920101</v>
      </c>
      <c r="K105" s="24">
        <f>'[5]TB aux enf 6 meses'!$E$18</f>
        <v>10012</v>
      </c>
      <c r="L105" s="3">
        <f t="shared" si="1"/>
        <v>24312</v>
      </c>
      <c r="M105" s="3">
        <f t="shared" si="2"/>
        <v>29174400</v>
      </c>
      <c r="N105" s="27"/>
      <c r="Q105" s="65">
        <f t="shared" si="5"/>
        <v>22006704.121199999</v>
      </c>
    </row>
    <row r="106" spans="1:17" x14ac:dyDescent="0.3">
      <c r="A106" s="2">
        <f t="shared" si="3"/>
        <v>75</v>
      </c>
      <c r="B106" s="297" t="s">
        <v>46</v>
      </c>
      <c r="C106" s="298"/>
      <c r="D106" s="15" t="s">
        <v>87</v>
      </c>
      <c r="E106" s="5">
        <v>1500</v>
      </c>
      <c r="F106" s="1">
        <f>'[1]PAI-AUX'!$E$18</f>
        <v>55235</v>
      </c>
      <c r="G106" s="1">
        <v>5523</v>
      </c>
      <c r="H106" s="53">
        <f t="shared" si="0"/>
        <v>60758</v>
      </c>
      <c r="I106" s="61">
        <f t="shared" si="4"/>
        <v>4038.9201010000002</v>
      </c>
      <c r="J106" s="63">
        <f t="shared" si="6"/>
        <v>64796.920101000003</v>
      </c>
      <c r="K106" s="24">
        <f>'[5]PAI-AUX 7m'!$E$20</f>
        <v>10012</v>
      </c>
      <c r="L106" s="3">
        <f t="shared" si="1"/>
        <v>70770</v>
      </c>
      <c r="M106" s="3">
        <f t="shared" si="2"/>
        <v>106155000</v>
      </c>
      <c r="N106" s="27"/>
      <c r="Q106" s="65">
        <f t="shared" si="5"/>
        <v>97195380.151500002</v>
      </c>
    </row>
    <row r="107" spans="1:17" x14ac:dyDescent="0.3">
      <c r="A107" s="2">
        <f t="shared" si="3"/>
        <v>76</v>
      </c>
      <c r="B107" s="297" t="s">
        <v>47</v>
      </c>
      <c r="C107" s="298"/>
      <c r="D107" s="15" t="s">
        <v>88</v>
      </c>
      <c r="E107" s="5">
        <v>14000</v>
      </c>
      <c r="F107" s="1">
        <f>[1]ZOONOSIS!$E$18</f>
        <v>2270</v>
      </c>
      <c r="G107" s="1">
        <v>227</v>
      </c>
      <c r="H107" s="53">
        <f t="shared" si="0"/>
        <v>2497</v>
      </c>
      <c r="I107" s="61">
        <f t="shared" si="4"/>
        <v>4038.9201010000002</v>
      </c>
      <c r="J107" s="63">
        <f t="shared" si="6"/>
        <v>6535.9201009999997</v>
      </c>
      <c r="K107" s="24">
        <f>([5]ZOONOSIS!$E$22)/3</f>
        <v>10137.333333333334</v>
      </c>
      <c r="L107" s="3">
        <f t="shared" si="1"/>
        <v>12634.333333333334</v>
      </c>
      <c r="M107" s="3">
        <f t="shared" si="2"/>
        <v>176880666.66666669</v>
      </c>
      <c r="N107" s="27"/>
      <c r="Q107" s="65">
        <f t="shared" si="5"/>
        <v>91502881.41399999</v>
      </c>
    </row>
    <row r="108" spans="1:17" x14ac:dyDescent="0.3">
      <c r="A108" s="2">
        <f t="shared" si="3"/>
        <v>77</v>
      </c>
      <c r="B108" s="297" t="s">
        <v>77</v>
      </c>
      <c r="C108" s="298"/>
      <c r="D108" s="15" t="s">
        <v>88</v>
      </c>
      <c r="E108" s="5">
        <v>28</v>
      </c>
      <c r="F108" s="1">
        <f>[1]ZOONOSIS!$E$19</f>
        <v>29059</v>
      </c>
      <c r="G108" s="1">
        <v>2906</v>
      </c>
      <c r="H108" s="53">
        <f>F108+G108</f>
        <v>31965</v>
      </c>
      <c r="I108" s="61">
        <f t="shared" si="4"/>
        <v>4038.9201010000002</v>
      </c>
      <c r="J108" s="63">
        <f t="shared" si="6"/>
        <v>36003.920101000003</v>
      </c>
      <c r="K108" s="24">
        <f>([5]ZOONOSIS!$E$22)/3</f>
        <v>10137.333333333334</v>
      </c>
      <c r="L108" s="3">
        <f t="shared" si="1"/>
        <v>42102.333333333336</v>
      </c>
      <c r="M108" s="3">
        <f t="shared" si="2"/>
        <v>1178865.3333333335</v>
      </c>
      <c r="N108" s="27"/>
      <c r="Q108" s="65">
        <f t="shared" si="5"/>
        <v>1008109.7628280001</v>
      </c>
    </row>
    <row r="109" spans="1:17" x14ac:dyDescent="0.3">
      <c r="A109" s="2">
        <f t="shared" si="3"/>
        <v>78</v>
      </c>
      <c r="B109" s="297" t="s">
        <v>77</v>
      </c>
      <c r="C109" s="298"/>
      <c r="D109" s="15" t="s">
        <v>88</v>
      </c>
      <c r="E109" s="5">
        <v>28</v>
      </c>
      <c r="F109" s="1">
        <f>[1]ZOONOSIS!$E$20</f>
        <v>29059</v>
      </c>
      <c r="G109" s="1">
        <v>2906</v>
      </c>
      <c r="H109" s="53">
        <f t="shared" si="0"/>
        <v>31965</v>
      </c>
      <c r="I109" s="61">
        <f t="shared" si="4"/>
        <v>4038.9201010000002</v>
      </c>
      <c r="J109" s="63">
        <f t="shared" si="6"/>
        <v>36003.920101000003</v>
      </c>
      <c r="K109" s="24">
        <f>([5]ZOONOSIS!$E$22)/3</f>
        <v>10137.333333333334</v>
      </c>
      <c r="L109" s="3">
        <f t="shared" si="1"/>
        <v>42102.333333333336</v>
      </c>
      <c r="M109" s="3">
        <f t="shared" si="2"/>
        <v>1178865.3333333335</v>
      </c>
      <c r="N109" s="27"/>
      <c r="Q109" s="65">
        <f t="shared" si="5"/>
        <v>1008109.7628280001</v>
      </c>
    </row>
    <row r="110" spans="1:17" x14ac:dyDescent="0.3">
      <c r="A110" s="2">
        <f t="shared" si="3"/>
        <v>79</v>
      </c>
      <c r="B110" s="297" t="s">
        <v>48</v>
      </c>
      <c r="C110" s="298"/>
      <c r="D110" s="15" t="s">
        <v>89</v>
      </c>
      <c r="E110" s="5">
        <v>20000</v>
      </c>
      <c r="F110" s="1">
        <f>[1]ETV!$E$16</f>
        <v>1135</v>
      </c>
      <c r="G110" s="1">
        <v>113</v>
      </c>
      <c r="H110" s="53">
        <f t="shared" si="0"/>
        <v>1248</v>
      </c>
      <c r="I110" s="61">
        <f t="shared" si="4"/>
        <v>4038.9201010000002</v>
      </c>
      <c r="J110" s="63">
        <f t="shared" si="6"/>
        <v>5286.9201009999997</v>
      </c>
      <c r="K110" s="24">
        <f>([5]ETV!$E$25)/5</f>
        <v>1135.2</v>
      </c>
      <c r="L110" s="3">
        <f t="shared" si="1"/>
        <v>2383.1999999999998</v>
      </c>
      <c r="M110" s="3">
        <f t="shared" si="2"/>
        <v>47664000</v>
      </c>
      <c r="N110" s="27"/>
      <c r="Q110" s="65">
        <f t="shared" si="5"/>
        <v>105738402.02</v>
      </c>
    </row>
    <row r="111" spans="1:17" x14ac:dyDescent="0.3">
      <c r="A111" s="2">
        <f t="shared" si="3"/>
        <v>80</v>
      </c>
      <c r="B111" s="297" t="s">
        <v>49</v>
      </c>
      <c r="C111" s="298"/>
      <c r="D111" s="15" t="s">
        <v>89</v>
      </c>
      <c r="E111" s="5">
        <v>6000</v>
      </c>
      <c r="F111" s="1">
        <f>[1]ETV!$E$17</f>
        <v>1621</v>
      </c>
      <c r="G111" s="1">
        <v>162</v>
      </c>
      <c r="H111" s="53">
        <f t="shared" si="0"/>
        <v>1783</v>
      </c>
      <c r="I111" s="61">
        <f t="shared" si="4"/>
        <v>4038.9201010000002</v>
      </c>
      <c r="J111" s="63">
        <f t="shared" si="6"/>
        <v>5821.9201009999997</v>
      </c>
      <c r="K111" s="24">
        <f>([5]ETV!$E$25)/5</f>
        <v>1135.2</v>
      </c>
      <c r="L111" s="3">
        <f t="shared" si="1"/>
        <v>2918.2</v>
      </c>
      <c r="M111" s="3">
        <f t="shared" si="2"/>
        <v>17509200</v>
      </c>
      <c r="N111" s="27"/>
      <c r="Q111" s="65">
        <f t="shared" si="5"/>
        <v>34931520.605999999</v>
      </c>
    </row>
    <row r="112" spans="1:17" x14ac:dyDescent="0.3">
      <c r="A112" s="2">
        <f t="shared" si="3"/>
        <v>81</v>
      </c>
      <c r="B112" s="297" t="s">
        <v>50</v>
      </c>
      <c r="C112" s="298"/>
      <c r="D112" s="15" t="s">
        <v>89</v>
      </c>
      <c r="E112" s="5">
        <v>6000</v>
      </c>
      <c r="F112" s="1">
        <f>[1]ETV!$E$19</f>
        <v>5676</v>
      </c>
      <c r="G112" s="1">
        <v>568</v>
      </c>
      <c r="H112" s="53">
        <f t="shared" si="0"/>
        <v>6244</v>
      </c>
      <c r="I112" s="61">
        <f t="shared" si="4"/>
        <v>4038.9201010000002</v>
      </c>
      <c r="J112" s="63">
        <f t="shared" si="6"/>
        <v>10282.920101</v>
      </c>
      <c r="K112" s="24">
        <f>([5]ETV!$E$25)/5</f>
        <v>1135.2</v>
      </c>
      <c r="L112" s="3">
        <f t="shared" si="1"/>
        <v>7379.2</v>
      </c>
      <c r="M112" s="3">
        <f t="shared" si="2"/>
        <v>44275200</v>
      </c>
      <c r="N112" s="27"/>
      <c r="Q112" s="65">
        <f t="shared" si="5"/>
        <v>61697520.605999999</v>
      </c>
    </row>
    <row r="113" spans="1:17" ht="37.5" x14ac:dyDescent="0.3">
      <c r="A113" s="2">
        <f t="shared" si="3"/>
        <v>82</v>
      </c>
      <c r="B113" s="297" t="s">
        <v>28</v>
      </c>
      <c r="C113" s="298"/>
      <c r="D113" s="15" t="s">
        <v>89</v>
      </c>
      <c r="E113" s="5">
        <v>100</v>
      </c>
      <c r="F113" s="1">
        <f>[1]ETV!$E$21</f>
        <v>11353</v>
      </c>
      <c r="G113" s="1">
        <v>1135</v>
      </c>
      <c r="H113" s="53">
        <f t="shared" ref="H113:H119" si="7">F113+G113</f>
        <v>12488</v>
      </c>
      <c r="I113" s="61">
        <f t="shared" si="4"/>
        <v>4038.9201010000002</v>
      </c>
      <c r="J113" s="63">
        <f t="shared" si="6"/>
        <v>16526.920101</v>
      </c>
      <c r="K113" s="24">
        <f>([5]ETV!$E$25)/5</f>
        <v>1135.2</v>
      </c>
      <c r="L113" s="3">
        <f t="shared" si="1"/>
        <v>13623.2</v>
      </c>
      <c r="M113" s="3">
        <f t="shared" si="2"/>
        <v>1362320</v>
      </c>
      <c r="N113" s="27" t="s">
        <v>52</v>
      </c>
      <c r="O113" s="1">
        <f>'[3]APS tec ambiental 4 m'!$W$23</f>
        <v>2</v>
      </c>
      <c r="Q113" s="65">
        <f t="shared" si="5"/>
        <v>1652692.0101000001</v>
      </c>
    </row>
    <row r="114" spans="1:17" x14ac:dyDescent="0.3">
      <c r="A114" s="2">
        <f t="shared" si="3"/>
        <v>83</v>
      </c>
      <c r="B114" s="297" t="s">
        <v>27</v>
      </c>
      <c r="C114" s="298"/>
      <c r="D114" s="15" t="s">
        <v>89</v>
      </c>
      <c r="E114" s="5">
        <v>200</v>
      </c>
      <c r="F114" s="1">
        <f>[1]ETV!$E$21</f>
        <v>11353</v>
      </c>
      <c r="G114" s="1">
        <v>1135</v>
      </c>
      <c r="H114" s="53">
        <f t="shared" si="7"/>
        <v>12488</v>
      </c>
      <c r="I114" s="61">
        <f t="shared" si="4"/>
        <v>4038.9201010000002</v>
      </c>
      <c r="J114" s="63">
        <f t="shared" si="6"/>
        <v>16526.920101</v>
      </c>
      <c r="K114" s="24">
        <f>([5]ETV!$E$25)/5</f>
        <v>1135.2</v>
      </c>
      <c r="L114" s="3">
        <f t="shared" si="1"/>
        <v>13623.2</v>
      </c>
      <c r="M114" s="3">
        <f t="shared" si="2"/>
        <v>2724640</v>
      </c>
      <c r="N114" s="27"/>
      <c r="Q114" s="65">
        <f t="shared" si="5"/>
        <v>3305384.0202000001</v>
      </c>
    </row>
    <row r="115" spans="1:17" ht="110.25" customHeight="1" x14ac:dyDescent="0.3">
      <c r="A115" s="2">
        <f t="shared" si="3"/>
        <v>84</v>
      </c>
      <c r="B115" s="282" t="s">
        <v>84</v>
      </c>
      <c r="C115" s="282"/>
      <c r="D115" s="47" t="s">
        <v>82</v>
      </c>
      <c r="E115" s="5">
        <v>100</v>
      </c>
      <c r="F115" s="1">
        <f>'[6]S INFANTIL MEDICO POR 5'!$E$16</f>
        <v>134000</v>
      </c>
      <c r="G115" s="1">
        <f>F115*10%</f>
        <v>13400</v>
      </c>
      <c r="H115" s="53">
        <f t="shared" si="7"/>
        <v>147400</v>
      </c>
      <c r="I115" s="61">
        <f t="shared" si="4"/>
        <v>4038.9201010000002</v>
      </c>
      <c r="J115" s="63">
        <f t="shared" si="6"/>
        <v>151438.920101</v>
      </c>
      <c r="N115" s="27"/>
      <c r="Q115" s="65">
        <f t="shared" si="5"/>
        <v>15143892.0101</v>
      </c>
    </row>
    <row r="116" spans="1:17" ht="36" customHeight="1" x14ac:dyDescent="0.3">
      <c r="A116" s="2">
        <f>A115+1</f>
        <v>85</v>
      </c>
      <c r="B116" s="284" t="s">
        <v>90</v>
      </c>
      <c r="C116" s="284"/>
      <c r="D116" s="15" t="s">
        <v>51</v>
      </c>
      <c r="E116" s="5" t="e">
        <f>#REF!</f>
        <v>#REF!</v>
      </c>
      <c r="F116" s="56" t="e">
        <f>#REF!</f>
        <v>#REF!</v>
      </c>
      <c r="G116" s="1" t="e">
        <f>F116*10%</f>
        <v>#REF!</v>
      </c>
      <c r="H116" s="55" t="e">
        <f t="shared" si="7"/>
        <v>#REF!</v>
      </c>
      <c r="I116" s="61">
        <f t="shared" si="4"/>
        <v>4038.9201010000002</v>
      </c>
      <c r="J116" s="63" t="e">
        <f t="shared" si="6"/>
        <v>#REF!</v>
      </c>
      <c r="N116" s="27"/>
      <c r="Q116" s="65" t="e">
        <f t="shared" si="5"/>
        <v>#REF!</v>
      </c>
    </row>
    <row r="117" spans="1:17" ht="75" x14ac:dyDescent="0.3">
      <c r="A117" s="2">
        <f>A116+1</f>
        <v>86</v>
      </c>
      <c r="B117" s="26"/>
      <c r="C117" s="59" t="s">
        <v>91</v>
      </c>
      <c r="D117" s="26"/>
      <c r="E117" s="1">
        <v>5580</v>
      </c>
      <c r="F117" s="1">
        <v>1000</v>
      </c>
      <c r="G117" s="1">
        <f>F117*10%</f>
        <v>100</v>
      </c>
      <c r="H117" s="55">
        <f t="shared" si="7"/>
        <v>1100</v>
      </c>
      <c r="I117" s="61">
        <f t="shared" si="4"/>
        <v>4038.9201010000002</v>
      </c>
      <c r="J117" s="63">
        <f t="shared" si="6"/>
        <v>5138.9201009999997</v>
      </c>
      <c r="N117" s="27" t="s">
        <v>53</v>
      </c>
      <c r="O117" s="28">
        <f>'[3]APS aux enf 3m'!$W$36+'[3]APS aux enf 3m'!$W$19</f>
        <v>40</v>
      </c>
      <c r="Q117" s="65">
        <f t="shared" si="5"/>
        <v>28675174.163579997</v>
      </c>
    </row>
    <row r="118" spans="1:17" ht="73.5" customHeight="1" x14ac:dyDescent="0.3">
      <c r="A118" s="5">
        <f t="shared" si="3"/>
        <v>87</v>
      </c>
      <c r="C118" s="59" t="s">
        <v>94</v>
      </c>
      <c r="E118" s="1">
        <v>1</v>
      </c>
      <c r="F118" s="1">
        <v>14545454</v>
      </c>
      <c r="G118" s="1">
        <f>F118*10%</f>
        <v>1454545.4000000001</v>
      </c>
      <c r="H118" s="55">
        <f t="shared" si="7"/>
        <v>15999999.4</v>
      </c>
      <c r="I118" s="61">
        <f t="shared" si="4"/>
        <v>4038.9201010000002</v>
      </c>
      <c r="J118" s="63">
        <f t="shared" si="6"/>
        <v>16004038.320101</v>
      </c>
      <c r="N118" s="27" t="s">
        <v>55</v>
      </c>
      <c r="O118" s="28">
        <f>'[3]PREST SERVICIOS estadistico 5m'!$W$14</f>
        <v>30</v>
      </c>
      <c r="Q118" s="65">
        <f t="shared" si="5"/>
        <v>16004038.320101</v>
      </c>
    </row>
    <row r="119" spans="1:17" ht="73.5" customHeight="1" x14ac:dyDescent="0.3">
      <c r="A119" s="5">
        <f t="shared" si="3"/>
        <v>88</v>
      </c>
      <c r="C119" s="59" t="s">
        <v>93</v>
      </c>
      <c r="E119" s="1">
        <v>1</v>
      </c>
      <c r="F119" s="1">
        <v>10909090</v>
      </c>
      <c r="G119" s="1">
        <f>F119*10%</f>
        <v>1090909</v>
      </c>
      <c r="H119" s="55">
        <f t="shared" si="7"/>
        <v>11999999</v>
      </c>
      <c r="I119" s="61">
        <f t="shared" si="4"/>
        <v>4038.9201010000002</v>
      </c>
      <c r="J119" s="63">
        <f t="shared" si="6"/>
        <v>12004037.920101</v>
      </c>
      <c r="N119" s="27"/>
      <c r="O119" s="28"/>
      <c r="Q119" s="65">
        <f t="shared" si="5"/>
        <v>12004037.920101</v>
      </c>
    </row>
    <row r="120" spans="1:17" ht="26.25" x14ac:dyDescent="0.4">
      <c r="A120" s="2"/>
      <c r="B120" s="15"/>
      <c r="C120" s="4"/>
      <c r="D120" s="15"/>
      <c r="E120" s="31" t="e">
        <f>SUM(E2:E119)</f>
        <v>#REF!</v>
      </c>
      <c r="I120" s="31">
        <f>SUM(I2:I119)</f>
        <v>355424.96888799977</v>
      </c>
      <c r="J120" s="31" t="e">
        <f>SUM(J2:J119)</f>
        <v>#REF!</v>
      </c>
      <c r="M120" s="12">
        <f>SUM(M2:M114)</f>
        <v>2200306142.6666665</v>
      </c>
      <c r="Q120" s="31" t="e">
        <f>SUM(Q2:Q119)</f>
        <v>#REF!</v>
      </c>
    </row>
    <row r="121" spans="1:17" ht="26.25" x14ac:dyDescent="0.3">
      <c r="A121" s="2"/>
      <c r="B121" s="15"/>
      <c r="C121" s="20" t="s">
        <v>19</v>
      </c>
      <c r="D121" s="48"/>
      <c r="E121" s="60" t="e">
        <f>J122/E120</f>
        <v>#REF!</v>
      </c>
    </row>
    <row r="122" spans="1:17" ht="26.25" x14ac:dyDescent="0.4">
      <c r="A122" s="2"/>
      <c r="B122" s="15"/>
      <c r="C122" s="14">
        <v>2249213492</v>
      </c>
      <c r="D122" s="49"/>
      <c r="J122" s="58" t="e">
        <f>C122-J120</f>
        <v>#REF!</v>
      </c>
      <c r="L122" s="21" t="s">
        <v>19</v>
      </c>
      <c r="M122" s="22">
        <v>2249213492</v>
      </c>
    </row>
    <row r="123" spans="1:17" x14ac:dyDescent="0.3">
      <c r="A123" s="2"/>
      <c r="B123" s="15"/>
      <c r="C123" s="4"/>
      <c r="D123" s="15"/>
      <c r="J123" s="57" t="e">
        <f>J122/E118</f>
        <v>#REF!</v>
      </c>
      <c r="M123" s="19">
        <f>M122-M120</f>
        <v>48907349.333333492</v>
      </c>
    </row>
  </sheetData>
  <mergeCells count="92">
    <mergeCell ref="B111:C111"/>
    <mergeCell ref="B112:C112"/>
    <mergeCell ref="B113:C113"/>
    <mergeCell ref="B114:C114"/>
    <mergeCell ref="B105:C105"/>
    <mergeCell ref="B106:C106"/>
    <mergeCell ref="B107:C107"/>
    <mergeCell ref="B108:C108"/>
    <mergeCell ref="B109:C109"/>
    <mergeCell ref="B110:C110"/>
    <mergeCell ref="B104:C104"/>
    <mergeCell ref="B91:C91"/>
    <mergeCell ref="B92:C92"/>
    <mergeCell ref="B93:C93"/>
    <mergeCell ref="B94:C94"/>
    <mergeCell ref="B95:C95"/>
    <mergeCell ref="B98:C98"/>
    <mergeCell ref="B99:C99"/>
    <mergeCell ref="B100:C100"/>
    <mergeCell ref="B101:C101"/>
    <mergeCell ref="B102:C102"/>
    <mergeCell ref="B103:C103"/>
    <mergeCell ref="B90:C90"/>
    <mergeCell ref="B75:C75"/>
    <mergeCell ref="B76:C76"/>
    <mergeCell ref="B77:C77"/>
    <mergeCell ref="B80:C80"/>
    <mergeCell ref="B81:C81"/>
    <mergeCell ref="B84:C84"/>
    <mergeCell ref="B85:C85"/>
    <mergeCell ref="B86:C86"/>
    <mergeCell ref="B87:C87"/>
    <mergeCell ref="B88:C88"/>
    <mergeCell ref="B89:C89"/>
    <mergeCell ref="B74:C74"/>
    <mergeCell ref="B62:C62"/>
    <mergeCell ref="B63:C63"/>
    <mergeCell ref="B64:C64"/>
    <mergeCell ref="B65:C65"/>
    <mergeCell ref="B66:C66"/>
    <mergeCell ref="B67:C67"/>
    <mergeCell ref="B68:C68"/>
    <mergeCell ref="B69:C69"/>
    <mergeCell ref="B70:C70"/>
    <mergeCell ref="B72:C72"/>
    <mergeCell ref="B73:C73"/>
    <mergeCell ref="B30:C30"/>
    <mergeCell ref="B61:C61"/>
    <mergeCell ref="B34:C34"/>
    <mergeCell ref="B36:C36"/>
    <mergeCell ref="B38:C38"/>
    <mergeCell ref="B40:C40"/>
    <mergeCell ref="B42:C42"/>
    <mergeCell ref="B44:C44"/>
    <mergeCell ref="B50:C50"/>
    <mergeCell ref="B52:C52"/>
    <mergeCell ref="B54:C54"/>
    <mergeCell ref="B58:C58"/>
    <mergeCell ref="B60:C60"/>
    <mergeCell ref="B16:C16"/>
    <mergeCell ref="B18:C18"/>
    <mergeCell ref="B20:C20"/>
    <mergeCell ref="B26:C26"/>
    <mergeCell ref="B28:C28"/>
    <mergeCell ref="A1:B1"/>
    <mergeCell ref="A2:A4"/>
    <mergeCell ref="B2:C4"/>
    <mergeCell ref="D2:D4"/>
    <mergeCell ref="E2:E4"/>
    <mergeCell ref="B115:C115"/>
    <mergeCell ref="Q2:Q4"/>
    <mergeCell ref="B116:C116"/>
    <mergeCell ref="M2:M4"/>
    <mergeCell ref="F2:F4"/>
    <mergeCell ref="G2:G4"/>
    <mergeCell ref="H2:H4"/>
    <mergeCell ref="J2:J4"/>
    <mergeCell ref="K2:K4"/>
    <mergeCell ref="L2:L4"/>
    <mergeCell ref="B32:C32"/>
    <mergeCell ref="B6:C6"/>
    <mergeCell ref="B8:C8"/>
    <mergeCell ref="B10:C10"/>
    <mergeCell ref="B12:C12"/>
    <mergeCell ref="B14:C14"/>
    <mergeCell ref="Q24:Q25"/>
    <mergeCell ref="Q26:Q27"/>
    <mergeCell ref="Q20:Q21"/>
    <mergeCell ref="Q22:Q23"/>
    <mergeCell ref="I2:I4"/>
    <mergeCell ref="Q10:Q11"/>
    <mergeCell ref="Q12:Q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98"/>
  <sheetViews>
    <sheetView zoomScale="130" zoomScaleNormal="130" workbookViewId="0">
      <selection activeCell="B4" sqref="B4"/>
    </sheetView>
  </sheetViews>
  <sheetFormatPr baseColWidth="10" defaultRowHeight="15" x14ac:dyDescent="0.25"/>
  <cols>
    <col min="1" max="1" width="8.85546875" customWidth="1"/>
    <col min="2" max="2" width="47.85546875" customWidth="1"/>
    <col min="3" max="3" width="22.42578125" bestFit="1" customWidth="1"/>
    <col min="4" max="4" width="16.140625" bestFit="1" customWidth="1"/>
    <col min="5" max="5" width="14.85546875" bestFit="1" customWidth="1"/>
    <col min="6" max="6" width="16.140625" bestFit="1" customWidth="1"/>
    <col min="7" max="7" width="22.42578125" bestFit="1" customWidth="1"/>
    <col min="8" max="8" width="15.5703125" bestFit="1" customWidth="1"/>
    <col min="9" max="9" width="19.140625" customWidth="1"/>
    <col min="10" max="10" width="17.85546875" customWidth="1"/>
    <col min="11" max="11" width="18.7109375" bestFit="1" customWidth="1"/>
  </cols>
  <sheetData>
    <row r="1" spans="1:11" ht="27.75" customHeight="1" x14ac:dyDescent="0.25">
      <c r="A1" s="75" t="s">
        <v>99</v>
      </c>
      <c r="B1" s="72" t="s">
        <v>6</v>
      </c>
      <c r="C1" s="80" t="s">
        <v>137</v>
      </c>
      <c r="D1" s="72" t="s">
        <v>139</v>
      </c>
      <c r="E1" s="72">
        <v>0.1</v>
      </c>
      <c r="F1" s="72" t="s">
        <v>78</v>
      </c>
      <c r="G1" s="72" t="s">
        <v>138</v>
      </c>
      <c r="H1" s="80" t="s">
        <v>141</v>
      </c>
      <c r="I1" s="72" t="s">
        <v>142</v>
      </c>
      <c r="J1" s="72" t="s">
        <v>140</v>
      </c>
      <c r="K1" s="74" t="s">
        <v>98</v>
      </c>
    </row>
    <row r="2" spans="1:11" ht="90" x14ac:dyDescent="0.25">
      <c r="A2" s="89">
        <v>1</v>
      </c>
      <c r="B2" s="90" t="s">
        <v>151</v>
      </c>
      <c r="C2">
        <v>34000</v>
      </c>
      <c r="D2" s="67">
        <v>8742</v>
      </c>
      <c r="E2" s="67">
        <f>+D2*0.1</f>
        <v>874.2</v>
      </c>
      <c r="F2" s="67">
        <f>+D2+E2</f>
        <v>9616.2000000000007</v>
      </c>
      <c r="G2" s="67">
        <f>+F2*C2</f>
        <v>326950800</v>
      </c>
      <c r="H2" s="67">
        <v>4047.4065999999998</v>
      </c>
      <c r="I2" s="67">
        <f>+H2*C2</f>
        <v>137611824.40000001</v>
      </c>
      <c r="J2" s="67">
        <f>+F2+H2</f>
        <v>13663.606600000001</v>
      </c>
      <c r="K2" s="67">
        <f>+C2*J2</f>
        <v>464562624.40000004</v>
      </c>
    </row>
    <row r="3" spans="1:11" ht="60" x14ac:dyDescent="0.25">
      <c r="A3" s="89">
        <v>2</v>
      </c>
      <c r="B3" s="90" t="s">
        <v>152</v>
      </c>
      <c r="C3">
        <v>800</v>
      </c>
      <c r="D3" s="67">
        <v>11353</v>
      </c>
      <c r="E3" s="67">
        <f t="shared" ref="E3:E66" si="0">+D3*0.1</f>
        <v>1135.3</v>
      </c>
      <c r="F3" s="67">
        <f t="shared" ref="F3:F66" si="1">+D3+E3</f>
        <v>12488.3</v>
      </c>
      <c r="G3" s="67">
        <f t="shared" ref="G3:G66" si="2">+F3*C3</f>
        <v>9990640</v>
      </c>
      <c r="H3" s="67">
        <v>4047.4065999999998</v>
      </c>
      <c r="I3" s="67">
        <f t="shared" ref="I3:I66" si="3">+H3*C3</f>
        <v>3237925.28</v>
      </c>
      <c r="J3" s="67">
        <f t="shared" ref="J3:J66" si="4">+F3+H3</f>
        <v>16535.706599999998</v>
      </c>
      <c r="K3" s="67">
        <f t="shared" ref="K3:K66" si="5">+C3*J3</f>
        <v>13228565.279999997</v>
      </c>
    </row>
    <row r="4" spans="1:11" ht="60" x14ac:dyDescent="0.25">
      <c r="A4" s="89">
        <v>3</v>
      </c>
      <c r="B4" s="90" t="s">
        <v>153</v>
      </c>
      <c r="C4">
        <v>800</v>
      </c>
      <c r="D4" s="67">
        <v>10521</v>
      </c>
      <c r="E4" s="67">
        <f t="shared" si="0"/>
        <v>1052.1000000000001</v>
      </c>
      <c r="F4" s="67">
        <f t="shared" si="1"/>
        <v>11573.1</v>
      </c>
      <c r="G4" s="67">
        <f t="shared" si="2"/>
        <v>9258480</v>
      </c>
      <c r="H4" s="67">
        <v>4047.4065999999998</v>
      </c>
      <c r="I4" s="67">
        <f t="shared" si="3"/>
        <v>3237925.28</v>
      </c>
      <c r="J4" s="67">
        <f t="shared" si="4"/>
        <v>15620.506600000001</v>
      </c>
      <c r="K4" s="67">
        <f t="shared" si="5"/>
        <v>12496405.280000001</v>
      </c>
    </row>
    <row r="5" spans="1:11" ht="30" x14ac:dyDescent="0.25">
      <c r="A5" s="89">
        <v>4</v>
      </c>
      <c r="B5" s="90" t="s">
        <v>154</v>
      </c>
      <c r="C5">
        <v>700</v>
      </c>
      <c r="D5" s="67">
        <v>55073</v>
      </c>
      <c r="E5" s="67">
        <f t="shared" si="0"/>
        <v>5507.3</v>
      </c>
      <c r="F5" s="67">
        <f t="shared" si="1"/>
        <v>60580.3</v>
      </c>
      <c r="G5" s="67">
        <f t="shared" si="2"/>
        <v>42406210</v>
      </c>
      <c r="H5" s="67">
        <v>4047.4065999999998</v>
      </c>
      <c r="I5" s="67">
        <f t="shared" si="3"/>
        <v>2833184.6199999996</v>
      </c>
      <c r="J5" s="67">
        <f t="shared" si="4"/>
        <v>64627.706600000005</v>
      </c>
      <c r="K5" s="67">
        <f t="shared" si="5"/>
        <v>45239394.620000005</v>
      </c>
    </row>
    <row r="6" spans="1:11" ht="45" x14ac:dyDescent="0.25">
      <c r="A6" s="89">
        <v>5</v>
      </c>
      <c r="B6" s="90" t="s">
        <v>155</v>
      </c>
      <c r="C6">
        <v>300</v>
      </c>
      <c r="D6" s="67">
        <v>11353</v>
      </c>
      <c r="E6" s="67">
        <f t="shared" si="0"/>
        <v>1135.3</v>
      </c>
      <c r="F6" s="67">
        <f t="shared" si="1"/>
        <v>12488.3</v>
      </c>
      <c r="G6" s="67">
        <f t="shared" si="2"/>
        <v>3746490</v>
      </c>
      <c r="H6" s="67">
        <v>4047.4065999999998</v>
      </c>
      <c r="I6" s="67">
        <f t="shared" si="3"/>
        <v>1214221.98</v>
      </c>
      <c r="J6" s="67">
        <f t="shared" si="4"/>
        <v>16535.706599999998</v>
      </c>
      <c r="K6" s="67">
        <f t="shared" si="5"/>
        <v>4960711.9799999995</v>
      </c>
    </row>
    <row r="7" spans="1:11" ht="75" x14ac:dyDescent="0.25">
      <c r="A7" s="89">
        <v>6</v>
      </c>
      <c r="B7" s="90" t="s">
        <v>156</v>
      </c>
      <c r="C7">
        <v>160</v>
      </c>
      <c r="D7" s="67">
        <v>22706</v>
      </c>
      <c r="E7" s="67">
        <f t="shared" si="0"/>
        <v>2270.6</v>
      </c>
      <c r="F7" s="67">
        <f t="shared" si="1"/>
        <v>24976.6</v>
      </c>
      <c r="G7" s="67">
        <f t="shared" si="2"/>
        <v>3996256</v>
      </c>
      <c r="H7" s="67">
        <v>4047.4065999999998</v>
      </c>
      <c r="I7" s="67">
        <f t="shared" si="3"/>
        <v>647585.05599999998</v>
      </c>
      <c r="J7" s="67">
        <f t="shared" si="4"/>
        <v>29024.006599999997</v>
      </c>
      <c r="K7" s="67">
        <f t="shared" si="5"/>
        <v>4643841.0559999999</v>
      </c>
    </row>
    <row r="8" spans="1:11" ht="45" x14ac:dyDescent="0.25">
      <c r="A8" s="89">
        <v>7</v>
      </c>
      <c r="B8" s="90" t="s">
        <v>157</v>
      </c>
      <c r="C8">
        <v>80</v>
      </c>
      <c r="D8" s="67">
        <v>34059</v>
      </c>
      <c r="E8" s="67">
        <f t="shared" si="0"/>
        <v>3405.9</v>
      </c>
      <c r="F8" s="67">
        <f t="shared" si="1"/>
        <v>37464.9</v>
      </c>
      <c r="G8" s="67">
        <f t="shared" si="2"/>
        <v>2997192</v>
      </c>
      <c r="H8" s="67">
        <v>4047.4065999999998</v>
      </c>
      <c r="I8" s="67">
        <f t="shared" si="3"/>
        <v>323792.52799999999</v>
      </c>
      <c r="J8" s="67">
        <f t="shared" si="4"/>
        <v>41512.306600000004</v>
      </c>
      <c r="K8" s="67">
        <f t="shared" si="5"/>
        <v>3320984.5280000004</v>
      </c>
    </row>
    <row r="9" spans="1:11" ht="45" x14ac:dyDescent="0.25">
      <c r="A9" s="89">
        <v>8</v>
      </c>
      <c r="B9" s="90" t="s">
        <v>107</v>
      </c>
      <c r="C9">
        <v>280</v>
      </c>
      <c r="D9" s="67">
        <v>5676</v>
      </c>
      <c r="E9" s="67">
        <f t="shared" si="0"/>
        <v>567.6</v>
      </c>
      <c r="F9" s="67">
        <f t="shared" si="1"/>
        <v>6243.6</v>
      </c>
      <c r="G9" s="67">
        <f t="shared" si="2"/>
        <v>1748208</v>
      </c>
      <c r="H9" s="67">
        <v>4047.4065999999998</v>
      </c>
      <c r="I9" s="67">
        <f t="shared" si="3"/>
        <v>1133273.848</v>
      </c>
      <c r="J9" s="67">
        <f t="shared" si="4"/>
        <v>10291.006600000001</v>
      </c>
      <c r="K9" s="67">
        <f t="shared" si="5"/>
        <v>2881481.8480000002</v>
      </c>
    </row>
    <row r="10" spans="1:11" ht="30" x14ac:dyDescent="0.25">
      <c r="A10" s="89">
        <v>9</v>
      </c>
      <c r="B10" s="90" t="s">
        <v>108</v>
      </c>
      <c r="C10">
        <v>550</v>
      </c>
      <c r="D10" s="67">
        <v>35690</v>
      </c>
      <c r="E10" s="67">
        <f t="shared" si="0"/>
        <v>3569</v>
      </c>
      <c r="F10" s="67">
        <f t="shared" si="1"/>
        <v>39259</v>
      </c>
      <c r="G10" s="67">
        <f t="shared" si="2"/>
        <v>21592450</v>
      </c>
      <c r="H10" s="67">
        <v>4047.4065999999998</v>
      </c>
      <c r="I10" s="67">
        <f t="shared" si="3"/>
        <v>2226073.63</v>
      </c>
      <c r="J10" s="67">
        <f t="shared" si="4"/>
        <v>43306.406600000002</v>
      </c>
      <c r="K10" s="67">
        <f t="shared" si="5"/>
        <v>23818523.630000003</v>
      </c>
    </row>
    <row r="11" spans="1:11" ht="30" x14ac:dyDescent="0.25">
      <c r="A11" s="89">
        <v>10</v>
      </c>
      <c r="B11" s="90" t="s">
        <v>109</v>
      </c>
      <c r="C11">
        <v>80</v>
      </c>
      <c r="D11" s="67">
        <v>35690</v>
      </c>
      <c r="E11" s="67">
        <f t="shared" si="0"/>
        <v>3569</v>
      </c>
      <c r="F11" s="67">
        <f t="shared" si="1"/>
        <v>39259</v>
      </c>
      <c r="G11" s="67">
        <f t="shared" si="2"/>
        <v>3140720</v>
      </c>
      <c r="H11" s="67">
        <v>4047.4065999999998</v>
      </c>
      <c r="I11" s="67">
        <f t="shared" si="3"/>
        <v>323792.52799999999</v>
      </c>
      <c r="J11" s="67">
        <f t="shared" si="4"/>
        <v>43306.406600000002</v>
      </c>
      <c r="K11" s="67">
        <f t="shared" si="5"/>
        <v>3464512.5279999999</v>
      </c>
    </row>
    <row r="12" spans="1:11" ht="30" x14ac:dyDescent="0.25">
      <c r="A12" s="89">
        <v>11</v>
      </c>
      <c r="B12" s="90" t="s">
        <v>158</v>
      </c>
      <c r="C12">
        <v>80</v>
      </c>
      <c r="D12" s="67">
        <v>35690</v>
      </c>
      <c r="E12" s="67">
        <f t="shared" si="0"/>
        <v>3569</v>
      </c>
      <c r="F12" s="67">
        <f t="shared" si="1"/>
        <v>39259</v>
      </c>
      <c r="G12" s="67">
        <f t="shared" si="2"/>
        <v>3140720</v>
      </c>
      <c r="H12" s="67">
        <v>4047.4065999999998</v>
      </c>
      <c r="I12" s="67">
        <f t="shared" si="3"/>
        <v>323792.52799999999</v>
      </c>
      <c r="J12" s="67">
        <f t="shared" si="4"/>
        <v>43306.406600000002</v>
      </c>
      <c r="K12" s="67">
        <f t="shared" si="5"/>
        <v>3464512.5279999999</v>
      </c>
    </row>
    <row r="13" spans="1:11" ht="60" x14ac:dyDescent="0.25">
      <c r="A13" s="89">
        <v>12</v>
      </c>
      <c r="B13" s="90" t="s">
        <v>159</v>
      </c>
      <c r="C13">
        <v>300</v>
      </c>
      <c r="D13" s="67">
        <v>58126</v>
      </c>
      <c r="E13" s="67">
        <f t="shared" si="0"/>
        <v>5812.6</v>
      </c>
      <c r="F13" s="67">
        <f t="shared" si="1"/>
        <v>63938.6</v>
      </c>
      <c r="G13" s="67">
        <f t="shared" si="2"/>
        <v>19181580</v>
      </c>
      <c r="H13" s="67">
        <v>4047.4065999999998</v>
      </c>
      <c r="I13" s="67">
        <f t="shared" si="3"/>
        <v>1214221.98</v>
      </c>
      <c r="J13" s="67">
        <f t="shared" si="4"/>
        <v>67986.006599999993</v>
      </c>
      <c r="K13" s="67">
        <f t="shared" si="5"/>
        <v>20395801.979999997</v>
      </c>
    </row>
    <row r="14" spans="1:11" ht="45" x14ac:dyDescent="0.25">
      <c r="A14" s="89">
        <v>13</v>
      </c>
      <c r="B14" s="90" t="s">
        <v>160</v>
      </c>
      <c r="C14">
        <v>168</v>
      </c>
      <c r="D14" s="67">
        <v>35690</v>
      </c>
      <c r="E14" s="67">
        <f t="shared" si="0"/>
        <v>3569</v>
      </c>
      <c r="F14" s="67">
        <f t="shared" si="1"/>
        <v>39259</v>
      </c>
      <c r="G14" s="67">
        <f t="shared" si="2"/>
        <v>6595512</v>
      </c>
      <c r="H14" s="67">
        <v>4047.4065999999998</v>
      </c>
      <c r="I14" s="67">
        <f t="shared" si="3"/>
        <v>679964.3088</v>
      </c>
      <c r="J14" s="67">
        <f t="shared" si="4"/>
        <v>43306.406600000002</v>
      </c>
      <c r="K14" s="67">
        <f t="shared" si="5"/>
        <v>7275476.3088000007</v>
      </c>
    </row>
    <row r="15" spans="1:11" ht="45" x14ac:dyDescent="0.25">
      <c r="A15" s="89">
        <v>14</v>
      </c>
      <c r="B15" s="90" t="s">
        <v>161</v>
      </c>
      <c r="C15">
        <v>1200</v>
      </c>
      <c r="D15" s="67">
        <v>35690</v>
      </c>
      <c r="E15" s="67">
        <f t="shared" si="0"/>
        <v>3569</v>
      </c>
      <c r="F15" s="67">
        <f t="shared" si="1"/>
        <v>39259</v>
      </c>
      <c r="G15" s="67">
        <f t="shared" si="2"/>
        <v>47110800</v>
      </c>
      <c r="H15" s="67">
        <v>4047.4065999999998</v>
      </c>
      <c r="I15" s="67">
        <f t="shared" si="3"/>
        <v>4856887.92</v>
      </c>
      <c r="J15" s="67">
        <f t="shared" si="4"/>
        <v>43306.406600000002</v>
      </c>
      <c r="K15" s="67">
        <f t="shared" si="5"/>
        <v>51967687.920000002</v>
      </c>
    </row>
    <row r="16" spans="1:11" ht="75" x14ac:dyDescent="0.25">
      <c r="A16" s="89">
        <v>15</v>
      </c>
      <c r="B16" s="90" t="s">
        <v>162</v>
      </c>
      <c r="C16">
        <v>290</v>
      </c>
      <c r="D16" s="67">
        <v>33909</v>
      </c>
      <c r="E16" s="67">
        <f t="shared" si="0"/>
        <v>3390.9</v>
      </c>
      <c r="F16" s="67">
        <f t="shared" si="1"/>
        <v>37299.9</v>
      </c>
      <c r="G16" s="67">
        <f t="shared" si="2"/>
        <v>10816971</v>
      </c>
      <c r="H16" s="67">
        <v>4047.4065999999998</v>
      </c>
      <c r="I16" s="67">
        <f t="shared" si="3"/>
        <v>1173747.9139999999</v>
      </c>
      <c r="J16" s="67">
        <f t="shared" si="4"/>
        <v>41347.306600000004</v>
      </c>
      <c r="K16" s="67">
        <f t="shared" si="5"/>
        <v>11990718.914000001</v>
      </c>
    </row>
    <row r="17" spans="1:11" ht="45" x14ac:dyDescent="0.25">
      <c r="A17" s="89">
        <v>16</v>
      </c>
      <c r="B17" s="90" t="s">
        <v>163</v>
      </c>
      <c r="C17">
        <v>500</v>
      </c>
      <c r="D17" s="67">
        <v>35690</v>
      </c>
      <c r="E17" s="67">
        <f t="shared" si="0"/>
        <v>3569</v>
      </c>
      <c r="F17" s="67">
        <f t="shared" si="1"/>
        <v>39259</v>
      </c>
      <c r="G17" s="67">
        <f t="shared" si="2"/>
        <v>19629500</v>
      </c>
      <c r="H17" s="67">
        <v>4047.4065999999998</v>
      </c>
      <c r="I17" s="67">
        <f t="shared" si="3"/>
        <v>2023703.2999999998</v>
      </c>
      <c r="J17" s="67">
        <f t="shared" si="4"/>
        <v>43306.406600000002</v>
      </c>
      <c r="K17" s="67">
        <f t="shared" si="5"/>
        <v>21653203.300000001</v>
      </c>
    </row>
    <row r="18" spans="1:11" ht="30" x14ac:dyDescent="0.25">
      <c r="A18" s="89">
        <v>17</v>
      </c>
      <c r="B18" s="90" t="s">
        <v>164</v>
      </c>
      <c r="C18">
        <v>1200</v>
      </c>
      <c r="D18" s="67">
        <v>62416</v>
      </c>
      <c r="E18" s="67">
        <f t="shared" si="0"/>
        <v>6241.6</v>
      </c>
      <c r="F18" s="67">
        <f t="shared" si="1"/>
        <v>68657.600000000006</v>
      </c>
      <c r="G18" s="67">
        <f t="shared" si="2"/>
        <v>82389120</v>
      </c>
      <c r="H18" s="67">
        <v>4047.4065999999998</v>
      </c>
      <c r="I18" s="67">
        <f t="shared" si="3"/>
        <v>4856887.92</v>
      </c>
      <c r="J18" s="67">
        <f t="shared" si="4"/>
        <v>72705.006600000008</v>
      </c>
      <c r="K18" s="67">
        <f t="shared" si="5"/>
        <v>87246007.920000017</v>
      </c>
    </row>
    <row r="19" spans="1:11" ht="30" x14ac:dyDescent="0.25">
      <c r="A19" s="89">
        <v>18</v>
      </c>
      <c r="B19" s="90" t="s">
        <v>165</v>
      </c>
      <c r="C19">
        <v>400</v>
      </c>
      <c r="D19" s="67">
        <v>62416</v>
      </c>
      <c r="E19" s="67">
        <f t="shared" si="0"/>
        <v>6241.6</v>
      </c>
      <c r="F19" s="67">
        <f t="shared" si="1"/>
        <v>68657.600000000006</v>
      </c>
      <c r="G19" s="67">
        <f t="shared" si="2"/>
        <v>27463040.000000004</v>
      </c>
      <c r="H19" s="67">
        <v>4047.4065999999998</v>
      </c>
      <c r="I19" s="67">
        <f t="shared" si="3"/>
        <v>1618962.64</v>
      </c>
      <c r="J19" s="67">
        <f t="shared" si="4"/>
        <v>72705.006600000008</v>
      </c>
      <c r="K19" s="67">
        <f t="shared" si="5"/>
        <v>29082002.640000004</v>
      </c>
    </row>
    <row r="20" spans="1:11" ht="90" x14ac:dyDescent="0.25">
      <c r="A20" s="89">
        <v>19</v>
      </c>
      <c r="B20" s="90" t="s">
        <v>166</v>
      </c>
      <c r="C20">
        <v>290</v>
      </c>
      <c r="D20" s="67">
        <v>84895</v>
      </c>
      <c r="E20" s="67">
        <f t="shared" si="0"/>
        <v>8489.5</v>
      </c>
      <c r="F20" s="67">
        <f t="shared" si="1"/>
        <v>93384.5</v>
      </c>
      <c r="G20" s="67">
        <f t="shared" si="2"/>
        <v>27081505</v>
      </c>
      <c r="H20" s="67">
        <v>4047.4065999999998</v>
      </c>
      <c r="I20" s="67">
        <f t="shared" si="3"/>
        <v>1173747.9139999999</v>
      </c>
      <c r="J20" s="67">
        <f t="shared" si="4"/>
        <v>97431.906600000002</v>
      </c>
      <c r="K20" s="67">
        <f t="shared" si="5"/>
        <v>28255252.914000001</v>
      </c>
    </row>
    <row r="21" spans="1:11" ht="30" x14ac:dyDescent="0.25">
      <c r="A21" s="89">
        <v>20</v>
      </c>
      <c r="B21" s="90" t="s">
        <v>167</v>
      </c>
      <c r="C21">
        <v>21</v>
      </c>
      <c r="D21" s="67">
        <v>71380</v>
      </c>
      <c r="E21" s="67">
        <f t="shared" si="0"/>
        <v>7138</v>
      </c>
      <c r="F21" s="67">
        <f t="shared" si="1"/>
        <v>78518</v>
      </c>
      <c r="G21" s="67">
        <f t="shared" si="2"/>
        <v>1648878</v>
      </c>
      <c r="H21" s="67">
        <v>4047.4065999999998</v>
      </c>
      <c r="I21" s="67">
        <f t="shared" si="3"/>
        <v>84995.5386</v>
      </c>
      <c r="J21" s="67">
        <f t="shared" si="4"/>
        <v>82565.406600000002</v>
      </c>
      <c r="K21" s="67">
        <f t="shared" si="5"/>
        <v>1733873.5386000001</v>
      </c>
    </row>
    <row r="22" spans="1:11" ht="60" x14ac:dyDescent="0.25">
      <c r="A22" s="89">
        <v>21</v>
      </c>
      <c r="B22" s="90" t="s">
        <v>168</v>
      </c>
      <c r="C22">
        <v>90</v>
      </c>
      <c r="D22" s="67">
        <v>71380</v>
      </c>
      <c r="E22" s="67">
        <f t="shared" si="0"/>
        <v>7138</v>
      </c>
      <c r="F22" s="67">
        <f t="shared" si="1"/>
        <v>78518</v>
      </c>
      <c r="G22" s="67">
        <f t="shared" si="2"/>
        <v>7066620</v>
      </c>
      <c r="H22" s="67">
        <v>4047.4065999999998</v>
      </c>
      <c r="I22" s="67">
        <f t="shared" si="3"/>
        <v>364266.59399999998</v>
      </c>
      <c r="J22" s="67">
        <f t="shared" si="4"/>
        <v>82565.406600000002</v>
      </c>
      <c r="K22" s="67">
        <f t="shared" si="5"/>
        <v>7430886.5940000005</v>
      </c>
    </row>
    <row r="23" spans="1:11" ht="30" x14ac:dyDescent="0.25">
      <c r="A23" s="89">
        <v>22</v>
      </c>
      <c r="B23" s="90" t="s">
        <v>113</v>
      </c>
      <c r="C23">
        <v>63</v>
      </c>
      <c r="D23" s="67">
        <v>35690</v>
      </c>
      <c r="E23" s="67">
        <f t="shared" si="0"/>
        <v>3569</v>
      </c>
      <c r="F23" s="67">
        <f t="shared" si="1"/>
        <v>39259</v>
      </c>
      <c r="G23" s="67">
        <f t="shared" si="2"/>
        <v>2473317</v>
      </c>
      <c r="H23" s="67">
        <v>4047.4065999999998</v>
      </c>
      <c r="I23" s="67">
        <f t="shared" si="3"/>
        <v>254986.6158</v>
      </c>
      <c r="J23" s="67">
        <f t="shared" si="4"/>
        <v>43306.406600000002</v>
      </c>
      <c r="K23" s="67">
        <f t="shared" si="5"/>
        <v>2728303.6158000003</v>
      </c>
    </row>
    <row r="24" spans="1:11" ht="60" x14ac:dyDescent="0.25">
      <c r="A24" s="89">
        <v>23</v>
      </c>
      <c r="B24" s="90" t="s">
        <v>114</v>
      </c>
      <c r="C24">
        <v>98</v>
      </c>
      <c r="D24" s="67">
        <v>53535</v>
      </c>
      <c r="E24" s="67">
        <f t="shared" si="0"/>
        <v>5353.5</v>
      </c>
      <c r="F24" s="67">
        <f t="shared" si="1"/>
        <v>58888.5</v>
      </c>
      <c r="G24" s="67">
        <f t="shared" si="2"/>
        <v>5771073</v>
      </c>
      <c r="H24" s="67">
        <v>4047.4065999999998</v>
      </c>
      <c r="I24" s="67">
        <f t="shared" si="3"/>
        <v>396645.8468</v>
      </c>
      <c r="J24" s="67">
        <f t="shared" si="4"/>
        <v>62935.906600000002</v>
      </c>
      <c r="K24" s="67">
        <f t="shared" si="5"/>
        <v>6167718.8468000004</v>
      </c>
    </row>
    <row r="25" spans="1:11" ht="45" x14ac:dyDescent="0.25">
      <c r="A25" s="89">
        <v>24</v>
      </c>
      <c r="B25" s="90" t="s">
        <v>169</v>
      </c>
      <c r="C25">
        <v>800</v>
      </c>
      <c r="D25" s="67">
        <v>53535</v>
      </c>
      <c r="E25" s="67">
        <f t="shared" si="0"/>
        <v>5353.5</v>
      </c>
      <c r="F25" s="67">
        <f t="shared" si="1"/>
        <v>58888.5</v>
      </c>
      <c r="G25" s="67">
        <f t="shared" si="2"/>
        <v>47110800</v>
      </c>
      <c r="H25" s="67">
        <v>4047.4065999999998</v>
      </c>
      <c r="I25" s="67">
        <f t="shared" si="3"/>
        <v>3237925.28</v>
      </c>
      <c r="J25" s="67">
        <f t="shared" si="4"/>
        <v>62935.906600000002</v>
      </c>
      <c r="K25" s="67">
        <f t="shared" si="5"/>
        <v>50348725.280000001</v>
      </c>
    </row>
    <row r="26" spans="1:11" ht="45" x14ac:dyDescent="0.25">
      <c r="A26" s="89">
        <v>25</v>
      </c>
      <c r="B26" s="90" t="s">
        <v>170</v>
      </c>
      <c r="C26">
        <v>270</v>
      </c>
      <c r="D26" s="67">
        <v>29771</v>
      </c>
      <c r="E26" s="67">
        <f t="shared" si="0"/>
        <v>2977.1000000000004</v>
      </c>
      <c r="F26" s="67">
        <f t="shared" si="1"/>
        <v>32748.1</v>
      </c>
      <c r="G26" s="67">
        <f t="shared" si="2"/>
        <v>8841987</v>
      </c>
      <c r="H26" s="67">
        <v>4047.4065999999998</v>
      </c>
      <c r="I26" s="67">
        <f t="shared" si="3"/>
        <v>1092799.7819999999</v>
      </c>
      <c r="J26" s="67">
        <f t="shared" si="4"/>
        <v>36795.506600000001</v>
      </c>
      <c r="K26" s="67">
        <f t="shared" si="5"/>
        <v>9934786.7819999997</v>
      </c>
    </row>
    <row r="27" spans="1:11" ht="45" x14ac:dyDescent="0.25">
      <c r="A27" s="89">
        <v>26</v>
      </c>
      <c r="B27" s="90" t="s">
        <v>171</v>
      </c>
      <c r="C27">
        <v>400</v>
      </c>
      <c r="D27" s="67">
        <v>30874</v>
      </c>
      <c r="E27" s="67">
        <f t="shared" si="0"/>
        <v>3087.4</v>
      </c>
      <c r="F27" s="67">
        <f t="shared" si="1"/>
        <v>33961.4</v>
      </c>
      <c r="G27" s="67">
        <f t="shared" si="2"/>
        <v>13584560</v>
      </c>
      <c r="H27" s="67">
        <v>4047.4065999999998</v>
      </c>
      <c r="I27" s="67">
        <f t="shared" si="3"/>
        <v>1618962.64</v>
      </c>
      <c r="J27" s="67">
        <f t="shared" si="4"/>
        <v>38008.806600000004</v>
      </c>
      <c r="K27" s="67">
        <f t="shared" si="5"/>
        <v>15203522.640000001</v>
      </c>
    </row>
    <row r="28" spans="1:11" ht="45" x14ac:dyDescent="0.25">
      <c r="A28" s="89">
        <v>27</v>
      </c>
      <c r="B28" s="90" t="s">
        <v>172</v>
      </c>
      <c r="C28">
        <v>270</v>
      </c>
      <c r="D28" s="67">
        <v>17845</v>
      </c>
      <c r="E28" s="67">
        <f t="shared" si="0"/>
        <v>1784.5</v>
      </c>
      <c r="F28" s="67">
        <f t="shared" si="1"/>
        <v>19629.5</v>
      </c>
      <c r="G28" s="67">
        <f t="shared" si="2"/>
        <v>5299965</v>
      </c>
      <c r="H28" s="67">
        <v>4047.4065999999998</v>
      </c>
      <c r="I28" s="67">
        <f t="shared" si="3"/>
        <v>1092799.7819999999</v>
      </c>
      <c r="J28" s="67">
        <f t="shared" si="4"/>
        <v>23676.906599999998</v>
      </c>
      <c r="K28" s="67">
        <f t="shared" si="5"/>
        <v>6392764.7819999997</v>
      </c>
    </row>
    <row r="29" spans="1:11" ht="45" x14ac:dyDescent="0.25">
      <c r="A29" s="89">
        <v>28</v>
      </c>
      <c r="B29" s="90" t="s">
        <v>173</v>
      </c>
      <c r="C29">
        <v>400</v>
      </c>
      <c r="D29" s="67">
        <v>44612</v>
      </c>
      <c r="E29" s="67">
        <f t="shared" si="0"/>
        <v>4461.2</v>
      </c>
      <c r="F29" s="67">
        <f t="shared" si="1"/>
        <v>49073.2</v>
      </c>
      <c r="G29" s="67">
        <f t="shared" si="2"/>
        <v>19629280</v>
      </c>
      <c r="H29" s="67">
        <v>4047.4065999999998</v>
      </c>
      <c r="I29" s="67">
        <f t="shared" si="3"/>
        <v>1618962.64</v>
      </c>
      <c r="J29" s="67">
        <f t="shared" si="4"/>
        <v>53120.606599999999</v>
      </c>
      <c r="K29" s="67">
        <f t="shared" si="5"/>
        <v>21248242.640000001</v>
      </c>
    </row>
    <row r="30" spans="1:11" ht="60" x14ac:dyDescent="0.25">
      <c r="A30" s="89">
        <v>29</v>
      </c>
      <c r="B30" s="90" t="s">
        <v>174</v>
      </c>
      <c r="C30">
        <v>140</v>
      </c>
      <c r="D30" s="67">
        <v>53535</v>
      </c>
      <c r="E30" s="67">
        <f t="shared" si="0"/>
        <v>5353.5</v>
      </c>
      <c r="F30" s="67">
        <f t="shared" si="1"/>
        <v>58888.5</v>
      </c>
      <c r="G30" s="67">
        <f t="shared" si="2"/>
        <v>8244390</v>
      </c>
      <c r="H30" s="67">
        <v>4047.4065999999998</v>
      </c>
      <c r="I30" s="67">
        <f t="shared" si="3"/>
        <v>566636.924</v>
      </c>
      <c r="J30" s="67">
        <f t="shared" si="4"/>
        <v>62935.906600000002</v>
      </c>
      <c r="K30" s="67">
        <f t="shared" si="5"/>
        <v>8811026.9240000006</v>
      </c>
    </row>
    <row r="31" spans="1:11" ht="60" x14ac:dyDescent="0.25">
      <c r="A31" s="89">
        <v>30</v>
      </c>
      <c r="B31" s="90" t="s">
        <v>175</v>
      </c>
      <c r="C31">
        <v>100</v>
      </c>
      <c r="D31" s="67">
        <v>107070</v>
      </c>
      <c r="E31" s="67">
        <f t="shared" si="0"/>
        <v>10707</v>
      </c>
      <c r="F31" s="67">
        <f t="shared" si="1"/>
        <v>117777</v>
      </c>
      <c r="G31" s="67">
        <f t="shared" si="2"/>
        <v>11777700</v>
      </c>
      <c r="H31" s="67">
        <v>4047.4065999999998</v>
      </c>
      <c r="I31" s="67">
        <f t="shared" si="3"/>
        <v>404740.66</v>
      </c>
      <c r="J31" s="67">
        <f t="shared" si="4"/>
        <v>121824.4066</v>
      </c>
      <c r="K31" s="67">
        <f t="shared" si="5"/>
        <v>12182440.66</v>
      </c>
    </row>
    <row r="32" spans="1:11" ht="75" x14ac:dyDescent="0.25">
      <c r="A32" s="89">
        <v>31</v>
      </c>
      <c r="B32" s="90" t="s">
        <v>176</v>
      </c>
      <c r="C32">
        <v>3000</v>
      </c>
      <c r="D32" s="67">
        <v>7300</v>
      </c>
      <c r="E32" s="67">
        <f t="shared" si="0"/>
        <v>730</v>
      </c>
      <c r="F32" s="67">
        <f t="shared" si="1"/>
        <v>8030</v>
      </c>
      <c r="G32" s="67">
        <f t="shared" si="2"/>
        <v>24090000</v>
      </c>
      <c r="H32" s="67">
        <v>4047.4065999999998</v>
      </c>
      <c r="I32" s="67">
        <f t="shared" si="3"/>
        <v>12142219.799999999</v>
      </c>
      <c r="J32" s="67">
        <f t="shared" si="4"/>
        <v>12077.4066</v>
      </c>
      <c r="K32" s="67">
        <f t="shared" si="5"/>
        <v>36232219.800000004</v>
      </c>
    </row>
    <row r="33" spans="1:11" ht="30" x14ac:dyDescent="0.25">
      <c r="A33" s="89">
        <v>32</v>
      </c>
      <c r="B33" s="90" t="s">
        <v>177</v>
      </c>
      <c r="C33">
        <v>140</v>
      </c>
      <c r="D33" s="67">
        <v>98037</v>
      </c>
      <c r="E33" s="67">
        <f t="shared" si="0"/>
        <v>9803.7000000000007</v>
      </c>
      <c r="F33" s="67">
        <f t="shared" si="1"/>
        <v>107840.7</v>
      </c>
      <c r="G33" s="67">
        <f t="shared" si="2"/>
        <v>15097698</v>
      </c>
      <c r="H33" s="67">
        <v>4047.4065999999998</v>
      </c>
      <c r="I33" s="67">
        <f t="shared" si="3"/>
        <v>566636.924</v>
      </c>
      <c r="J33" s="67">
        <f t="shared" si="4"/>
        <v>111888.1066</v>
      </c>
      <c r="K33" s="67">
        <f t="shared" si="5"/>
        <v>15664334.924000001</v>
      </c>
    </row>
    <row r="34" spans="1:11" ht="30" x14ac:dyDescent="0.25">
      <c r="A34" s="89">
        <v>33</v>
      </c>
      <c r="B34" s="90" t="s">
        <v>178</v>
      </c>
      <c r="C34">
        <v>52000</v>
      </c>
      <c r="D34" s="67">
        <v>570</v>
      </c>
      <c r="E34" s="67">
        <f t="shared" si="0"/>
        <v>57</v>
      </c>
      <c r="F34" s="67">
        <f t="shared" si="1"/>
        <v>627</v>
      </c>
      <c r="G34" s="67">
        <f t="shared" si="2"/>
        <v>32604000</v>
      </c>
      <c r="H34" s="67">
        <v>4047.4065999999998</v>
      </c>
      <c r="I34" s="67">
        <f t="shared" si="3"/>
        <v>210465143.19999999</v>
      </c>
      <c r="J34" s="67">
        <f t="shared" si="4"/>
        <v>4674.4066000000003</v>
      </c>
      <c r="K34" s="67">
        <f t="shared" si="5"/>
        <v>243069143.20000002</v>
      </c>
    </row>
    <row r="35" spans="1:11" ht="30" x14ac:dyDescent="0.25">
      <c r="A35" s="89">
        <v>34</v>
      </c>
      <c r="B35" s="90" t="s">
        <v>179</v>
      </c>
      <c r="C35">
        <v>6900</v>
      </c>
      <c r="D35" s="67">
        <v>580</v>
      </c>
      <c r="E35" s="67">
        <f t="shared" si="0"/>
        <v>58</v>
      </c>
      <c r="F35" s="67">
        <f t="shared" si="1"/>
        <v>638</v>
      </c>
      <c r="G35" s="67">
        <f t="shared" si="2"/>
        <v>4402200</v>
      </c>
      <c r="H35" s="67">
        <v>4047.4065999999998</v>
      </c>
      <c r="I35" s="67">
        <f t="shared" si="3"/>
        <v>27927105.539999999</v>
      </c>
      <c r="J35" s="67">
        <f t="shared" si="4"/>
        <v>4685.4066000000003</v>
      </c>
      <c r="K35" s="67">
        <f t="shared" si="5"/>
        <v>32329305.540000003</v>
      </c>
    </row>
    <row r="36" spans="1:11" ht="90" x14ac:dyDescent="0.25">
      <c r="A36" s="89">
        <v>35</v>
      </c>
      <c r="B36" s="90" t="s">
        <v>180</v>
      </c>
      <c r="C36">
        <v>200</v>
      </c>
      <c r="D36" s="67">
        <v>42000</v>
      </c>
      <c r="E36" s="67">
        <f t="shared" si="0"/>
        <v>4200</v>
      </c>
      <c r="F36" s="67">
        <f t="shared" si="1"/>
        <v>46200</v>
      </c>
      <c r="G36" s="67">
        <f t="shared" si="2"/>
        <v>9240000</v>
      </c>
      <c r="H36" s="67">
        <v>4047.4065999999998</v>
      </c>
      <c r="I36" s="67">
        <f t="shared" si="3"/>
        <v>809481.32</v>
      </c>
      <c r="J36" s="67">
        <f t="shared" si="4"/>
        <v>50247.406600000002</v>
      </c>
      <c r="K36" s="67">
        <f t="shared" si="5"/>
        <v>10049481.32</v>
      </c>
    </row>
    <row r="37" spans="1:11" ht="60" x14ac:dyDescent="0.25">
      <c r="A37" s="89">
        <v>36</v>
      </c>
      <c r="B37" s="90" t="s">
        <v>181</v>
      </c>
      <c r="C37">
        <v>80</v>
      </c>
      <c r="D37" s="67">
        <v>42000</v>
      </c>
      <c r="E37" s="67">
        <f t="shared" si="0"/>
        <v>4200</v>
      </c>
      <c r="F37" s="67">
        <f t="shared" si="1"/>
        <v>46200</v>
      </c>
      <c r="G37" s="67">
        <f t="shared" si="2"/>
        <v>3696000</v>
      </c>
      <c r="H37" s="67">
        <v>4047.4065999999998</v>
      </c>
      <c r="I37" s="67">
        <f t="shared" si="3"/>
        <v>323792.52799999999</v>
      </c>
      <c r="J37" s="67">
        <f t="shared" si="4"/>
        <v>50247.406600000002</v>
      </c>
      <c r="K37" s="67">
        <f t="shared" si="5"/>
        <v>4019792.5279999999</v>
      </c>
    </row>
    <row r="38" spans="1:11" ht="60" x14ac:dyDescent="0.25">
      <c r="A38" s="89">
        <v>37</v>
      </c>
      <c r="B38" s="90" t="s">
        <v>182</v>
      </c>
      <c r="C38">
        <v>120</v>
      </c>
      <c r="D38" s="67">
        <v>42000</v>
      </c>
      <c r="E38" s="67">
        <f t="shared" si="0"/>
        <v>4200</v>
      </c>
      <c r="F38" s="67">
        <f t="shared" si="1"/>
        <v>46200</v>
      </c>
      <c r="G38" s="67">
        <f t="shared" si="2"/>
        <v>5544000</v>
      </c>
      <c r="H38" s="67">
        <v>4047.4065999999998</v>
      </c>
      <c r="I38" s="67">
        <f t="shared" si="3"/>
        <v>485688.79199999996</v>
      </c>
      <c r="J38" s="67">
        <f t="shared" si="4"/>
        <v>50247.406600000002</v>
      </c>
      <c r="K38" s="67">
        <f t="shared" si="5"/>
        <v>6029688.7920000004</v>
      </c>
    </row>
    <row r="39" spans="1:11" ht="45" x14ac:dyDescent="0.25">
      <c r="A39" s="89">
        <v>38</v>
      </c>
      <c r="B39" s="90" t="s">
        <v>183</v>
      </c>
      <c r="C39">
        <v>90</v>
      </c>
      <c r="D39" s="67">
        <v>20000</v>
      </c>
      <c r="E39" s="67">
        <f t="shared" si="0"/>
        <v>2000</v>
      </c>
      <c r="F39" s="67">
        <f t="shared" si="1"/>
        <v>22000</v>
      </c>
      <c r="G39" s="67">
        <f t="shared" si="2"/>
        <v>1980000</v>
      </c>
      <c r="H39" s="67">
        <v>4047.4065999999998</v>
      </c>
      <c r="I39" s="67">
        <f t="shared" si="3"/>
        <v>364266.59399999998</v>
      </c>
      <c r="J39" s="67">
        <f t="shared" si="4"/>
        <v>26047.406599999998</v>
      </c>
      <c r="K39" s="67">
        <f t="shared" si="5"/>
        <v>2344266.594</v>
      </c>
    </row>
    <row r="40" spans="1:11" ht="75" x14ac:dyDescent="0.25">
      <c r="A40" s="89">
        <v>39</v>
      </c>
      <c r="B40" s="90" t="s">
        <v>184</v>
      </c>
      <c r="C40">
        <v>315</v>
      </c>
      <c r="D40" s="67">
        <v>15000</v>
      </c>
      <c r="E40" s="67">
        <f t="shared" si="0"/>
        <v>1500</v>
      </c>
      <c r="F40" s="67">
        <f t="shared" si="1"/>
        <v>16500</v>
      </c>
      <c r="G40" s="67">
        <f t="shared" si="2"/>
        <v>5197500</v>
      </c>
      <c r="H40" s="67">
        <v>4047.4065999999998</v>
      </c>
      <c r="I40" s="67">
        <f t="shared" si="3"/>
        <v>1274933.0789999999</v>
      </c>
      <c r="J40" s="67">
        <f t="shared" si="4"/>
        <v>20547.406599999998</v>
      </c>
      <c r="K40" s="67">
        <f t="shared" si="5"/>
        <v>6472433.0789999999</v>
      </c>
    </row>
    <row r="41" spans="1:11" ht="60" x14ac:dyDescent="0.25">
      <c r="A41" s="89">
        <v>40</v>
      </c>
      <c r="B41" s="90" t="s">
        <v>121</v>
      </c>
      <c r="C41">
        <v>400</v>
      </c>
      <c r="D41" s="67">
        <v>40000</v>
      </c>
      <c r="E41" s="67">
        <f t="shared" si="0"/>
        <v>4000</v>
      </c>
      <c r="F41" s="67">
        <f t="shared" si="1"/>
        <v>44000</v>
      </c>
      <c r="G41" s="67">
        <f t="shared" si="2"/>
        <v>17600000</v>
      </c>
      <c r="H41" s="67">
        <v>4047.4065999999998</v>
      </c>
      <c r="I41" s="67">
        <f t="shared" si="3"/>
        <v>1618962.64</v>
      </c>
      <c r="J41" s="67">
        <f t="shared" si="4"/>
        <v>48047.406600000002</v>
      </c>
      <c r="K41" s="67">
        <f t="shared" si="5"/>
        <v>19218962.640000001</v>
      </c>
    </row>
    <row r="42" spans="1:11" ht="60" x14ac:dyDescent="0.25">
      <c r="A42" s="89">
        <v>41</v>
      </c>
      <c r="B42" s="90" t="s">
        <v>185</v>
      </c>
      <c r="C42">
        <v>70</v>
      </c>
      <c r="D42" s="67">
        <v>26767</v>
      </c>
      <c r="E42" s="67">
        <f t="shared" si="0"/>
        <v>2676.7000000000003</v>
      </c>
      <c r="F42" s="67">
        <f t="shared" si="1"/>
        <v>29443.7</v>
      </c>
      <c r="G42" s="67">
        <f t="shared" si="2"/>
        <v>2061059</v>
      </c>
      <c r="H42" s="67">
        <v>4047.4065999999998</v>
      </c>
      <c r="I42" s="67">
        <f t="shared" si="3"/>
        <v>283318.462</v>
      </c>
      <c r="J42" s="67">
        <f t="shared" si="4"/>
        <v>33491.106599999999</v>
      </c>
      <c r="K42" s="67">
        <f t="shared" si="5"/>
        <v>2344377.4619999998</v>
      </c>
    </row>
    <row r="43" spans="1:11" ht="60" x14ac:dyDescent="0.25">
      <c r="A43" s="89">
        <v>42</v>
      </c>
      <c r="B43" s="90" t="s">
        <v>186</v>
      </c>
      <c r="C43">
        <v>140</v>
      </c>
      <c r="D43" s="67">
        <v>25968</v>
      </c>
      <c r="E43" s="67">
        <f t="shared" si="0"/>
        <v>2596.8000000000002</v>
      </c>
      <c r="F43" s="67">
        <f t="shared" si="1"/>
        <v>28564.799999999999</v>
      </c>
      <c r="G43" s="67">
        <f t="shared" si="2"/>
        <v>3999072</v>
      </c>
      <c r="H43" s="67">
        <v>4047.4065999999998</v>
      </c>
      <c r="I43" s="67">
        <f t="shared" si="3"/>
        <v>566636.924</v>
      </c>
      <c r="J43" s="67">
        <f t="shared" si="4"/>
        <v>32612.206599999998</v>
      </c>
      <c r="K43" s="67">
        <f t="shared" si="5"/>
        <v>4565708.9239999996</v>
      </c>
    </row>
    <row r="44" spans="1:11" ht="60" x14ac:dyDescent="0.25">
      <c r="A44" s="89">
        <v>43</v>
      </c>
      <c r="B44" s="90" t="s">
        <v>187</v>
      </c>
      <c r="C44">
        <v>100</v>
      </c>
      <c r="D44" s="67">
        <v>71380</v>
      </c>
      <c r="E44" s="67">
        <f t="shared" si="0"/>
        <v>7138</v>
      </c>
      <c r="F44" s="67">
        <f t="shared" si="1"/>
        <v>78518</v>
      </c>
      <c r="G44" s="67">
        <f t="shared" si="2"/>
        <v>7851800</v>
      </c>
      <c r="H44" s="67">
        <v>4047.4065999999998</v>
      </c>
      <c r="I44" s="67">
        <f t="shared" si="3"/>
        <v>404740.66</v>
      </c>
      <c r="J44" s="67">
        <f t="shared" si="4"/>
        <v>82565.406600000002</v>
      </c>
      <c r="K44" s="67">
        <f t="shared" si="5"/>
        <v>8256540.6600000001</v>
      </c>
    </row>
    <row r="45" spans="1:11" ht="60" x14ac:dyDescent="0.25">
      <c r="A45" s="89">
        <v>44</v>
      </c>
      <c r="B45" s="90" t="s">
        <v>188</v>
      </c>
      <c r="C45">
        <v>160</v>
      </c>
      <c r="D45" s="67">
        <v>35690</v>
      </c>
      <c r="E45" s="67">
        <f t="shared" si="0"/>
        <v>3569</v>
      </c>
      <c r="F45" s="67">
        <f t="shared" si="1"/>
        <v>39259</v>
      </c>
      <c r="G45" s="67">
        <f t="shared" si="2"/>
        <v>6281440</v>
      </c>
      <c r="H45" s="67">
        <v>4047.4065999999998</v>
      </c>
      <c r="I45" s="67">
        <f t="shared" si="3"/>
        <v>647585.05599999998</v>
      </c>
      <c r="J45" s="67">
        <f t="shared" si="4"/>
        <v>43306.406600000002</v>
      </c>
      <c r="K45" s="67">
        <f t="shared" si="5"/>
        <v>6929025.0559999999</v>
      </c>
    </row>
    <row r="46" spans="1:11" ht="60" x14ac:dyDescent="0.25">
      <c r="A46" s="89">
        <v>45</v>
      </c>
      <c r="B46" s="90" t="s">
        <v>189</v>
      </c>
      <c r="C46">
        <v>420</v>
      </c>
      <c r="D46" s="67">
        <v>27305</v>
      </c>
      <c r="E46" s="67">
        <f t="shared" si="0"/>
        <v>2730.5</v>
      </c>
      <c r="F46" s="67">
        <f t="shared" si="1"/>
        <v>30035.5</v>
      </c>
      <c r="G46" s="67">
        <f t="shared" si="2"/>
        <v>12614910</v>
      </c>
      <c r="H46" s="67">
        <v>4047.4065999999998</v>
      </c>
      <c r="I46" s="67">
        <f t="shared" si="3"/>
        <v>1699910.7719999999</v>
      </c>
      <c r="J46" s="67">
        <f t="shared" si="4"/>
        <v>34082.906600000002</v>
      </c>
      <c r="K46" s="67">
        <f t="shared" si="5"/>
        <v>14314820.772000002</v>
      </c>
    </row>
    <row r="47" spans="1:11" ht="45" x14ac:dyDescent="0.25">
      <c r="A47" s="89">
        <v>46</v>
      </c>
      <c r="B47" s="90" t="s">
        <v>190</v>
      </c>
      <c r="C47">
        <v>840</v>
      </c>
      <c r="D47" s="67">
        <v>17845</v>
      </c>
      <c r="E47" s="67">
        <f t="shared" si="0"/>
        <v>1784.5</v>
      </c>
      <c r="F47" s="67">
        <f t="shared" si="1"/>
        <v>19629.5</v>
      </c>
      <c r="G47" s="67">
        <f t="shared" si="2"/>
        <v>16488780</v>
      </c>
      <c r="H47" s="67">
        <v>4047.4065999999998</v>
      </c>
      <c r="I47" s="67">
        <f t="shared" si="3"/>
        <v>3399821.5439999998</v>
      </c>
      <c r="J47" s="67">
        <f t="shared" si="4"/>
        <v>23676.906599999998</v>
      </c>
      <c r="K47" s="67">
        <f t="shared" si="5"/>
        <v>19888601.544</v>
      </c>
    </row>
    <row r="48" spans="1:11" ht="75" x14ac:dyDescent="0.25">
      <c r="A48" s="89">
        <v>47</v>
      </c>
      <c r="B48" s="90" t="s">
        <v>124</v>
      </c>
      <c r="C48">
        <v>140</v>
      </c>
      <c r="D48" s="67">
        <v>35690</v>
      </c>
      <c r="E48" s="67">
        <f t="shared" si="0"/>
        <v>3569</v>
      </c>
      <c r="F48" s="67">
        <f t="shared" si="1"/>
        <v>39259</v>
      </c>
      <c r="G48" s="67">
        <f t="shared" si="2"/>
        <v>5496260</v>
      </c>
      <c r="H48" s="67">
        <v>4047.4065999999998</v>
      </c>
      <c r="I48" s="67">
        <f t="shared" si="3"/>
        <v>566636.924</v>
      </c>
      <c r="J48" s="67">
        <f t="shared" si="4"/>
        <v>43306.406600000002</v>
      </c>
      <c r="K48" s="67">
        <f t="shared" si="5"/>
        <v>6062896.9240000006</v>
      </c>
    </row>
    <row r="49" spans="1:11" ht="30" x14ac:dyDescent="0.25">
      <c r="A49" s="89">
        <v>48</v>
      </c>
      <c r="B49" s="90" t="s">
        <v>125</v>
      </c>
      <c r="C49">
        <v>210</v>
      </c>
      <c r="D49" s="67">
        <v>42237</v>
      </c>
      <c r="E49" s="67">
        <f t="shared" si="0"/>
        <v>4223.7</v>
      </c>
      <c r="F49" s="67">
        <f t="shared" si="1"/>
        <v>46460.7</v>
      </c>
      <c r="G49" s="67">
        <f t="shared" si="2"/>
        <v>9756747</v>
      </c>
      <c r="H49" s="67">
        <v>4047.4065999999998</v>
      </c>
      <c r="I49" s="67">
        <f t="shared" si="3"/>
        <v>849955.38599999994</v>
      </c>
      <c r="J49" s="67">
        <f t="shared" si="4"/>
        <v>50508.106599999999</v>
      </c>
      <c r="K49" s="67">
        <f t="shared" si="5"/>
        <v>10606702.386</v>
      </c>
    </row>
    <row r="50" spans="1:11" ht="45" x14ac:dyDescent="0.25">
      <c r="A50" s="89">
        <v>49</v>
      </c>
      <c r="B50" s="90" t="s">
        <v>191</v>
      </c>
      <c r="C50">
        <v>140</v>
      </c>
      <c r="D50" s="67">
        <v>35000</v>
      </c>
      <c r="E50" s="67">
        <f t="shared" si="0"/>
        <v>3500</v>
      </c>
      <c r="F50" s="67">
        <f t="shared" si="1"/>
        <v>38500</v>
      </c>
      <c r="G50" s="67">
        <f t="shared" si="2"/>
        <v>5390000</v>
      </c>
      <c r="H50" s="67">
        <v>4047.4065999999998</v>
      </c>
      <c r="I50" s="67">
        <f t="shared" si="3"/>
        <v>566636.924</v>
      </c>
      <c r="J50" s="67">
        <f t="shared" si="4"/>
        <v>42547.406600000002</v>
      </c>
      <c r="K50" s="67">
        <f t="shared" si="5"/>
        <v>5956636.9240000006</v>
      </c>
    </row>
    <row r="51" spans="1:11" ht="60" x14ac:dyDescent="0.25">
      <c r="A51" s="89">
        <v>50</v>
      </c>
      <c r="B51" s="90" t="s">
        <v>192</v>
      </c>
      <c r="C51">
        <v>70</v>
      </c>
      <c r="D51" s="67">
        <v>30036</v>
      </c>
      <c r="E51" s="67">
        <f t="shared" si="0"/>
        <v>3003.6000000000004</v>
      </c>
      <c r="F51" s="67">
        <f t="shared" si="1"/>
        <v>33039.599999999999</v>
      </c>
      <c r="G51" s="67">
        <f t="shared" si="2"/>
        <v>2312772</v>
      </c>
      <c r="H51" s="67">
        <v>4047.4065999999998</v>
      </c>
      <c r="I51" s="67">
        <f t="shared" si="3"/>
        <v>283318.462</v>
      </c>
      <c r="J51" s="67">
        <f t="shared" si="4"/>
        <v>37087.006600000001</v>
      </c>
      <c r="K51" s="67">
        <f t="shared" si="5"/>
        <v>2596090.4619999998</v>
      </c>
    </row>
    <row r="52" spans="1:11" ht="30" x14ac:dyDescent="0.25">
      <c r="A52" s="89">
        <v>51</v>
      </c>
      <c r="B52" s="90" t="s">
        <v>193</v>
      </c>
      <c r="C52">
        <v>220</v>
      </c>
      <c r="D52" s="67">
        <v>35690</v>
      </c>
      <c r="E52" s="67">
        <f t="shared" si="0"/>
        <v>3569</v>
      </c>
      <c r="F52" s="67">
        <f t="shared" si="1"/>
        <v>39259</v>
      </c>
      <c r="G52" s="67">
        <f t="shared" si="2"/>
        <v>8636980</v>
      </c>
      <c r="H52" s="67">
        <v>4047.4065999999998</v>
      </c>
      <c r="I52" s="67">
        <f t="shared" si="3"/>
        <v>890429.45199999993</v>
      </c>
      <c r="J52" s="67">
        <f t="shared" si="4"/>
        <v>43306.406600000002</v>
      </c>
      <c r="K52" s="67">
        <f t="shared" si="5"/>
        <v>9527409.4519999996</v>
      </c>
    </row>
    <row r="53" spans="1:11" ht="45" x14ac:dyDescent="0.25">
      <c r="A53" s="89">
        <v>52</v>
      </c>
      <c r="B53" s="90" t="s">
        <v>194</v>
      </c>
      <c r="C53">
        <v>200</v>
      </c>
      <c r="D53" s="67">
        <v>29505</v>
      </c>
      <c r="E53" s="67">
        <f t="shared" si="0"/>
        <v>2950.5</v>
      </c>
      <c r="F53" s="67">
        <f t="shared" si="1"/>
        <v>32455.5</v>
      </c>
      <c r="G53" s="67">
        <f t="shared" si="2"/>
        <v>6491100</v>
      </c>
      <c r="H53" s="67">
        <v>4047.4065999999998</v>
      </c>
      <c r="I53" s="67">
        <f t="shared" si="3"/>
        <v>809481.32</v>
      </c>
      <c r="J53" s="67">
        <f t="shared" si="4"/>
        <v>36502.906600000002</v>
      </c>
      <c r="K53" s="67">
        <f t="shared" si="5"/>
        <v>7300581.3200000003</v>
      </c>
    </row>
    <row r="54" spans="1:11" ht="45" x14ac:dyDescent="0.25">
      <c r="A54" s="89">
        <v>53</v>
      </c>
      <c r="B54" s="90" t="s">
        <v>195</v>
      </c>
      <c r="C54">
        <v>900</v>
      </c>
      <c r="D54" s="67">
        <v>69319</v>
      </c>
      <c r="E54" s="67">
        <f t="shared" si="0"/>
        <v>6931.9000000000005</v>
      </c>
      <c r="F54" s="67">
        <f t="shared" si="1"/>
        <v>76250.899999999994</v>
      </c>
      <c r="G54" s="67">
        <f t="shared" si="2"/>
        <v>68625810</v>
      </c>
      <c r="H54" s="67">
        <v>4047.4065999999998</v>
      </c>
      <c r="I54" s="67">
        <f t="shared" si="3"/>
        <v>3642665.94</v>
      </c>
      <c r="J54" s="67">
        <f t="shared" si="4"/>
        <v>80298.306599999996</v>
      </c>
      <c r="K54" s="67">
        <f t="shared" si="5"/>
        <v>72268475.939999998</v>
      </c>
    </row>
    <row r="55" spans="1:11" ht="45" x14ac:dyDescent="0.25">
      <c r="A55" s="89">
        <v>54</v>
      </c>
      <c r="B55" s="90" t="s">
        <v>196</v>
      </c>
      <c r="C55">
        <v>196</v>
      </c>
      <c r="D55" s="67">
        <v>45424</v>
      </c>
      <c r="E55" s="67">
        <f t="shared" si="0"/>
        <v>4542.4000000000005</v>
      </c>
      <c r="F55" s="67">
        <f t="shared" si="1"/>
        <v>49966.400000000001</v>
      </c>
      <c r="G55" s="67">
        <f t="shared" si="2"/>
        <v>9793414.4000000004</v>
      </c>
      <c r="H55" s="67">
        <v>4047.4065999999998</v>
      </c>
      <c r="I55" s="67">
        <f t="shared" si="3"/>
        <v>793291.6936</v>
      </c>
      <c r="J55" s="67">
        <f t="shared" si="4"/>
        <v>54013.806600000004</v>
      </c>
      <c r="K55" s="67">
        <f t="shared" si="5"/>
        <v>10586706.093600001</v>
      </c>
    </row>
    <row r="56" spans="1:11" ht="60" x14ac:dyDescent="0.25">
      <c r="A56" s="89">
        <v>55</v>
      </c>
      <c r="B56" s="90" t="s">
        <v>197</v>
      </c>
      <c r="C56">
        <v>210</v>
      </c>
      <c r="D56" s="67">
        <v>53535</v>
      </c>
      <c r="E56" s="67">
        <f t="shared" si="0"/>
        <v>5353.5</v>
      </c>
      <c r="F56" s="67">
        <f t="shared" si="1"/>
        <v>58888.5</v>
      </c>
      <c r="G56" s="67">
        <f t="shared" si="2"/>
        <v>12366585</v>
      </c>
      <c r="H56" s="67">
        <v>4047.4065999999998</v>
      </c>
      <c r="I56" s="67">
        <f t="shared" si="3"/>
        <v>849955.38599999994</v>
      </c>
      <c r="J56" s="67">
        <f t="shared" si="4"/>
        <v>62935.906600000002</v>
      </c>
      <c r="K56" s="67">
        <f t="shared" si="5"/>
        <v>13216540.386</v>
      </c>
    </row>
    <row r="57" spans="1:11" ht="60" x14ac:dyDescent="0.25">
      <c r="A57" s="89">
        <v>56</v>
      </c>
      <c r="B57" s="90" t="s">
        <v>198</v>
      </c>
      <c r="C57">
        <v>42</v>
      </c>
      <c r="D57" s="67">
        <v>63070</v>
      </c>
      <c r="E57" s="67">
        <f t="shared" si="0"/>
        <v>6307</v>
      </c>
      <c r="F57" s="67">
        <f t="shared" si="1"/>
        <v>69377</v>
      </c>
      <c r="G57" s="67">
        <f t="shared" si="2"/>
        <v>2913834</v>
      </c>
      <c r="H57" s="67">
        <v>4047.4065999999998</v>
      </c>
      <c r="I57" s="67">
        <f t="shared" si="3"/>
        <v>169991.0772</v>
      </c>
      <c r="J57" s="67">
        <f t="shared" si="4"/>
        <v>73424.406600000002</v>
      </c>
      <c r="K57" s="67">
        <f t="shared" si="5"/>
        <v>3083825.0772000002</v>
      </c>
    </row>
    <row r="58" spans="1:11" ht="45" x14ac:dyDescent="0.25">
      <c r="A58" s="89">
        <v>57</v>
      </c>
      <c r="B58" s="90" t="s">
        <v>199</v>
      </c>
      <c r="C58">
        <v>168</v>
      </c>
      <c r="D58" s="67">
        <v>53535</v>
      </c>
      <c r="E58" s="67">
        <f t="shared" si="0"/>
        <v>5353.5</v>
      </c>
      <c r="F58" s="67">
        <f t="shared" si="1"/>
        <v>58888.5</v>
      </c>
      <c r="G58" s="67">
        <f t="shared" si="2"/>
        <v>9893268</v>
      </c>
      <c r="H58" s="67">
        <v>4047.4065999999998</v>
      </c>
      <c r="I58" s="67">
        <f t="shared" si="3"/>
        <v>679964.3088</v>
      </c>
      <c r="J58" s="67">
        <f t="shared" si="4"/>
        <v>62935.906600000002</v>
      </c>
      <c r="K58" s="67">
        <f t="shared" si="5"/>
        <v>10573232.308800001</v>
      </c>
    </row>
    <row r="59" spans="1:11" ht="45" x14ac:dyDescent="0.25">
      <c r="A59" s="89">
        <v>58</v>
      </c>
      <c r="B59" s="90" t="s">
        <v>200</v>
      </c>
      <c r="C59">
        <v>63</v>
      </c>
      <c r="D59" s="67">
        <v>63070</v>
      </c>
      <c r="E59" s="67">
        <f t="shared" si="0"/>
        <v>6307</v>
      </c>
      <c r="F59" s="67">
        <f t="shared" si="1"/>
        <v>69377</v>
      </c>
      <c r="G59" s="67">
        <f t="shared" si="2"/>
        <v>4370751</v>
      </c>
      <c r="H59" s="67">
        <v>4047.4065999999998</v>
      </c>
      <c r="I59" s="67">
        <f t="shared" si="3"/>
        <v>254986.6158</v>
      </c>
      <c r="J59" s="67">
        <f t="shared" si="4"/>
        <v>73424.406600000002</v>
      </c>
      <c r="K59" s="67">
        <f t="shared" si="5"/>
        <v>4625737.6157999998</v>
      </c>
    </row>
    <row r="60" spans="1:11" ht="45" x14ac:dyDescent="0.25">
      <c r="A60" s="89">
        <v>59</v>
      </c>
      <c r="B60" s="90" t="s">
        <v>201</v>
      </c>
      <c r="C60">
        <v>170</v>
      </c>
      <c r="D60" s="67">
        <v>53535</v>
      </c>
      <c r="E60" s="67">
        <f t="shared" si="0"/>
        <v>5353.5</v>
      </c>
      <c r="F60" s="67">
        <f t="shared" si="1"/>
        <v>58888.5</v>
      </c>
      <c r="G60" s="67">
        <f t="shared" si="2"/>
        <v>10011045</v>
      </c>
      <c r="H60" s="67">
        <v>4047.4065999999998</v>
      </c>
      <c r="I60" s="67">
        <f t="shared" si="3"/>
        <v>688059.12199999997</v>
      </c>
      <c r="J60" s="67">
        <f t="shared" si="4"/>
        <v>62935.906600000002</v>
      </c>
      <c r="K60" s="67">
        <f t="shared" si="5"/>
        <v>10699104.122</v>
      </c>
    </row>
    <row r="61" spans="1:11" ht="45" x14ac:dyDescent="0.25">
      <c r="A61" s="89">
        <v>60</v>
      </c>
      <c r="B61" s="90" t="s">
        <v>202</v>
      </c>
      <c r="C61">
        <v>168</v>
      </c>
      <c r="D61" s="67">
        <v>71380</v>
      </c>
      <c r="E61" s="67">
        <f t="shared" si="0"/>
        <v>7138</v>
      </c>
      <c r="F61" s="67">
        <f t="shared" si="1"/>
        <v>78518</v>
      </c>
      <c r="G61" s="67">
        <f t="shared" si="2"/>
        <v>13191024</v>
      </c>
      <c r="H61" s="67">
        <v>4047.4065999999998</v>
      </c>
      <c r="I61" s="67">
        <f t="shared" si="3"/>
        <v>679964.3088</v>
      </c>
      <c r="J61" s="67">
        <f t="shared" si="4"/>
        <v>82565.406600000002</v>
      </c>
      <c r="K61" s="67">
        <f t="shared" si="5"/>
        <v>13870988.308800001</v>
      </c>
    </row>
    <row r="62" spans="1:11" ht="30" x14ac:dyDescent="0.25">
      <c r="A62" s="89">
        <v>61</v>
      </c>
      <c r="B62" s="90" t="s">
        <v>203</v>
      </c>
      <c r="C62">
        <v>330</v>
      </c>
      <c r="D62" s="67">
        <v>35690</v>
      </c>
      <c r="E62" s="67">
        <f t="shared" si="0"/>
        <v>3569</v>
      </c>
      <c r="F62" s="67">
        <f t="shared" si="1"/>
        <v>39259</v>
      </c>
      <c r="G62" s="67">
        <f t="shared" si="2"/>
        <v>12955470</v>
      </c>
      <c r="H62" s="67">
        <v>4047.4065999999998</v>
      </c>
      <c r="I62" s="67">
        <f t="shared" si="3"/>
        <v>1335644.1779999998</v>
      </c>
      <c r="J62" s="67">
        <f t="shared" si="4"/>
        <v>43306.406600000002</v>
      </c>
      <c r="K62" s="67">
        <f t="shared" si="5"/>
        <v>14291114.178000001</v>
      </c>
    </row>
    <row r="63" spans="1:11" ht="60" x14ac:dyDescent="0.25">
      <c r="A63" s="89">
        <v>62</v>
      </c>
      <c r="B63" s="90" t="s">
        <v>204</v>
      </c>
      <c r="C63">
        <v>147</v>
      </c>
      <c r="D63" s="67">
        <v>80380</v>
      </c>
      <c r="E63" s="67">
        <f t="shared" si="0"/>
        <v>8038</v>
      </c>
      <c r="F63" s="67">
        <f t="shared" si="1"/>
        <v>88418</v>
      </c>
      <c r="G63" s="67">
        <f t="shared" si="2"/>
        <v>12997446</v>
      </c>
      <c r="H63" s="67">
        <v>4047.4065999999998</v>
      </c>
      <c r="I63" s="67">
        <f t="shared" si="3"/>
        <v>594968.77020000003</v>
      </c>
      <c r="J63" s="67">
        <f t="shared" si="4"/>
        <v>92465.406600000002</v>
      </c>
      <c r="K63" s="67">
        <f t="shared" si="5"/>
        <v>13592414.770200001</v>
      </c>
    </row>
    <row r="64" spans="1:11" ht="45" x14ac:dyDescent="0.25">
      <c r="A64" s="89">
        <v>63</v>
      </c>
      <c r="B64" s="90" t="s">
        <v>205</v>
      </c>
      <c r="C64">
        <v>70</v>
      </c>
      <c r="D64" s="67">
        <v>22706</v>
      </c>
      <c r="E64" s="67">
        <f t="shared" si="0"/>
        <v>2270.6</v>
      </c>
      <c r="F64" s="67">
        <f t="shared" si="1"/>
        <v>24976.6</v>
      </c>
      <c r="G64" s="67">
        <f t="shared" si="2"/>
        <v>1748362</v>
      </c>
      <c r="H64" s="67">
        <v>4047.4065999999998</v>
      </c>
      <c r="I64" s="67">
        <f t="shared" si="3"/>
        <v>283318.462</v>
      </c>
      <c r="J64" s="67">
        <f t="shared" si="4"/>
        <v>29024.006599999997</v>
      </c>
      <c r="K64" s="67">
        <f t="shared" si="5"/>
        <v>2031680.4619999998</v>
      </c>
    </row>
    <row r="65" spans="1:11" ht="60" x14ac:dyDescent="0.25">
      <c r="A65" s="89">
        <v>64</v>
      </c>
      <c r="B65" s="90" t="s">
        <v>206</v>
      </c>
      <c r="C65">
        <v>360</v>
      </c>
      <c r="D65" s="67">
        <v>53535</v>
      </c>
      <c r="E65" s="67">
        <f t="shared" si="0"/>
        <v>5353.5</v>
      </c>
      <c r="F65" s="67">
        <f t="shared" si="1"/>
        <v>58888.5</v>
      </c>
      <c r="G65" s="67">
        <f t="shared" si="2"/>
        <v>21199860</v>
      </c>
      <c r="H65" s="67">
        <v>4047.4065999999998</v>
      </c>
      <c r="I65" s="67">
        <f t="shared" si="3"/>
        <v>1457066.3759999999</v>
      </c>
      <c r="J65" s="67">
        <f t="shared" si="4"/>
        <v>62935.906600000002</v>
      </c>
      <c r="K65" s="67">
        <f t="shared" si="5"/>
        <v>22656926.376000002</v>
      </c>
    </row>
    <row r="66" spans="1:11" ht="90" x14ac:dyDescent="0.25">
      <c r="A66" s="89">
        <v>65</v>
      </c>
      <c r="B66" s="90" t="s">
        <v>130</v>
      </c>
      <c r="C66">
        <v>28</v>
      </c>
      <c r="D66" s="67">
        <v>30660</v>
      </c>
      <c r="E66" s="67">
        <f t="shared" si="0"/>
        <v>3066</v>
      </c>
      <c r="F66" s="67">
        <f t="shared" si="1"/>
        <v>33726</v>
      </c>
      <c r="G66" s="67">
        <f t="shared" si="2"/>
        <v>944328</v>
      </c>
      <c r="H66" s="67">
        <v>4047.4065999999998</v>
      </c>
      <c r="I66" s="67">
        <f t="shared" si="3"/>
        <v>113327.3848</v>
      </c>
      <c r="J66" s="67">
        <f t="shared" si="4"/>
        <v>37773.406600000002</v>
      </c>
      <c r="K66" s="67">
        <f t="shared" si="5"/>
        <v>1057655.3848000001</v>
      </c>
    </row>
    <row r="67" spans="1:11" ht="45" x14ac:dyDescent="0.25">
      <c r="A67" s="89">
        <v>66</v>
      </c>
      <c r="B67" s="90" t="s">
        <v>207</v>
      </c>
      <c r="C67">
        <v>42</v>
      </c>
      <c r="D67" s="67">
        <v>35690</v>
      </c>
      <c r="E67" s="67">
        <f t="shared" ref="E67:E89" si="6">+D67*0.1</f>
        <v>3569</v>
      </c>
      <c r="F67" s="67">
        <f t="shared" ref="F67:F89" si="7">+D67+E67</f>
        <v>39259</v>
      </c>
      <c r="G67" s="67">
        <f t="shared" ref="G67:G89" si="8">+F67*C67</f>
        <v>1648878</v>
      </c>
      <c r="H67" s="67">
        <v>4047.4065999999998</v>
      </c>
      <c r="I67" s="67">
        <f t="shared" ref="I67:I89" si="9">+H67*C67</f>
        <v>169991.0772</v>
      </c>
      <c r="J67" s="67">
        <f t="shared" ref="J67:J89" si="10">+F67+H67</f>
        <v>43306.406600000002</v>
      </c>
      <c r="K67" s="67">
        <f t="shared" ref="K67:K89" si="11">+C67*J67</f>
        <v>1818869.0772000002</v>
      </c>
    </row>
    <row r="68" spans="1:11" ht="45" x14ac:dyDescent="0.25">
      <c r="A68" s="89">
        <v>67</v>
      </c>
      <c r="B68" s="90" t="s">
        <v>208</v>
      </c>
      <c r="C68">
        <v>154</v>
      </c>
      <c r="D68" s="67">
        <v>53475</v>
      </c>
      <c r="E68" s="67">
        <f t="shared" si="6"/>
        <v>5347.5</v>
      </c>
      <c r="F68" s="67">
        <f t="shared" si="7"/>
        <v>58822.5</v>
      </c>
      <c r="G68" s="67">
        <f t="shared" si="8"/>
        <v>9058665</v>
      </c>
      <c r="H68" s="67">
        <v>4047.4065999999998</v>
      </c>
      <c r="I68" s="67">
        <f t="shared" si="9"/>
        <v>623300.61639999994</v>
      </c>
      <c r="J68" s="67">
        <f t="shared" si="10"/>
        <v>62869.906600000002</v>
      </c>
      <c r="K68" s="67">
        <f t="shared" si="11"/>
        <v>9681965.6163999997</v>
      </c>
    </row>
    <row r="69" spans="1:11" ht="90" x14ac:dyDescent="0.25">
      <c r="A69" s="89">
        <v>68</v>
      </c>
      <c r="B69" s="90" t="s">
        <v>209</v>
      </c>
      <c r="C69">
        <v>78</v>
      </c>
      <c r="D69" s="67">
        <v>35690</v>
      </c>
      <c r="E69" s="67">
        <f t="shared" si="6"/>
        <v>3569</v>
      </c>
      <c r="F69" s="67">
        <f t="shared" si="7"/>
        <v>39259</v>
      </c>
      <c r="G69" s="67">
        <f t="shared" si="8"/>
        <v>3062202</v>
      </c>
      <c r="H69" s="67">
        <v>4047.4065999999998</v>
      </c>
      <c r="I69" s="67">
        <f t="shared" si="9"/>
        <v>315697.71479999996</v>
      </c>
      <c r="J69" s="67">
        <f t="shared" si="10"/>
        <v>43306.406600000002</v>
      </c>
      <c r="K69" s="67">
        <f t="shared" si="11"/>
        <v>3377899.7148000002</v>
      </c>
    </row>
    <row r="70" spans="1:11" ht="60" x14ac:dyDescent="0.25">
      <c r="A70" s="89">
        <v>69</v>
      </c>
      <c r="B70" s="90" t="s">
        <v>210</v>
      </c>
      <c r="C70">
        <v>60</v>
      </c>
      <c r="D70" s="67">
        <v>71380</v>
      </c>
      <c r="E70" s="67">
        <f t="shared" si="6"/>
        <v>7138</v>
      </c>
      <c r="F70" s="67">
        <f t="shared" si="7"/>
        <v>78518</v>
      </c>
      <c r="G70" s="67">
        <f t="shared" si="8"/>
        <v>4711080</v>
      </c>
      <c r="H70" s="67">
        <v>4047.4065999999998</v>
      </c>
      <c r="I70" s="67">
        <f t="shared" si="9"/>
        <v>242844.39599999998</v>
      </c>
      <c r="J70" s="67">
        <f t="shared" si="10"/>
        <v>82565.406600000002</v>
      </c>
      <c r="K70" s="67">
        <f t="shared" si="11"/>
        <v>4953924.3959999997</v>
      </c>
    </row>
    <row r="71" spans="1:11" ht="30" x14ac:dyDescent="0.25">
      <c r="A71" s="89">
        <v>70</v>
      </c>
      <c r="B71" s="90" t="s">
        <v>211</v>
      </c>
      <c r="C71">
        <v>72</v>
      </c>
      <c r="D71" s="67">
        <v>35690</v>
      </c>
      <c r="E71" s="67">
        <f t="shared" si="6"/>
        <v>3569</v>
      </c>
      <c r="F71" s="67">
        <f t="shared" si="7"/>
        <v>39259</v>
      </c>
      <c r="G71" s="67">
        <f t="shared" si="8"/>
        <v>2826648</v>
      </c>
      <c r="H71" s="67">
        <v>4047.4065999999998</v>
      </c>
      <c r="I71" s="67">
        <f t="shared" si="9"/>
        <v>291413.27519999997</v>
      </c>
      <c r="J71" s="67">
        <f t="shared" si="10"/>
        <v>43306.406600000002</v>
      </c>
      <c r="K71" s="67">
        <f t="shared" si="11"/>
        <v>3118061.2752</v>
      </c>
    </row>
    <row r="72" spans="1:11" ht="60" x14ac:dyDescent="0.25">
      <c r="A72" s="89">
        <v>71</v>
      </c>
      <c r="B72" s="90" t="s">
        <v>212</v>
      </c>
      <c r="C72">
        <v>6</v>
      </c>
      <c r="D72" s="67">
        <v>71380</v>
      </c>
      <c r="E72" s="67">
        <f t="shared" si="6"/>
        <v>7138</v>
      </c>
      <c r="F72" s="67">
        <f t="shared" si="7"/>
        <v>78518</v>
      </c>
      <c r="G72" s="67">
        <f t="shared" si="8"/>
        <v>471108</v>
      </c>
      <c r="H72" s="67">
        <v>4047.4065999999998</v>
      </c>
      <c r="I72" s="67">
        <f t="shared" si="9"/>
        <v>24284.439599999998</v>
      </c>
      <c r="J72" s="67">
        <f t="shared" si="10"/>
        <v>82565.406600000002</v>
      </c>
      <c r="K72" s="67">
        <f t="shared" si="11"/>
        <v>495392.43960000004</v>
      </c>
    </row>
    <row r="73" spans="1:11" ht="45" x14ac:dyDescent="0.25">
      <c r="A73" s="89">
        <v>72</v>
      </c>
      <c r="B73" s="90" t="s">
        <v>213</v>
      </c>
      <c r="C73">
        <v>12</v>
      </c>
      <c r="D73" s="67">
        <v>35690</v>
      </c>
      <c r="E73" s="67">
        <f t="shared" si="6"/>
        <v>3569</v>
      </c>
      <c r="F73" s="67">
        <f t="shared" si="7"/>
        <v>39259</v>
      </c>
      <c r="G73" s="67">
        <f t="shared" si="8"/>
        <v>471108</v>
      </c>
      <c r="H73" s="67">
        <v>4047.4065999999998</v>
      </c>
      <c r="I73" s="67">
        <f t="shared" si="9"/>
        <v>48568.879199999996</v>
      </c>
      <c r="J73" s="67">
        <f t="shared" si="10"/>
        <v>43306.406600000002</v>
      </c>
      <c r="K73" s="67">
        <f t="shared" si="11"/>
        <v>519676.87920000002</v>
      </c>
    </row>
    <row r="74" spans="1:11" ht="45" x14ac:dyDescent="0.25">
      <c r="A74" s="89">
        <v>73</v>
      </c>
      <c r="B74" s="90" t="s">
        <v>214</v>
      </c>
      <c r="C74">
        <v>42</v>
      </c>
      <c r="D74" s="67">
        <v>71380</v>
      </c>
      <c r="E74" s="67">
        <f t="shared" si="6"/>
        <v>7138</v>
      </c>
      <c r="F74" s="67">
        <f t="shared" si="7"/>
        <v>78518</v>
      </c>
      <c r="G74" s="67">
        <f t="shared" si="8"/>
        <v>3297756</v>
      </c>
      <c r="H74" s="67">
        <v>4047.4065999999998</v>
      </c>
      <c r="I74" s="67">
        <f t="shared" si="9"/>
        <v>169991.0772</v>
      </c>
      <c r="J74" s="67">
        <f t="shared" si="10"/>
        <v>82565.406600000002</v>
      </c>
      <c r="K74" s="67">
        <f t="shared" si="11"/>
        <v>3467747.0772000002</v>
      </c>
    </row>
    <row r="75" spans="1:11" ht="45" x14ac:dyDescent="0.25">
      <c r="A75" s="89">
        <v>74</v>
      </c>
      <c r="B75" s="90" t="s">
        <v>215</v>
      </c>
      <c r="C75">
        <v>1200</v>
      </c>
      <c r="D75" s="67">
        <v>13000</v>
      </c>
      <c r="E75" s="67">
        <f t="shared" si="6"/>
        <v>1300</v>
      </c>
      <c r="F75" s="67">
        <f t="shared" si="7"/>
        <v>14300</v>
      </c>
      <c r="G75" s="67">
        <f t="shared" si="8"/>
        <v>17160000</v>
      </c>
      <c r="H75" s="67">
        <v>4047.4065999999998</v>
      </c>
      <c r="I75" s="67">
        <f t="shared" si="9"/>
        <v>4856887.92</v>
      </c>
      <c r="J75" s="67">
        <f t="shared" si="10"/>
        <v>18347.406599999998</v>
      </c>
      <c r="K75" s="67">
        <f t="shared" si="11"/>
        <v>22016887.919999998</v>
      </c>
    </row>
    <row r="76" spans="1:11" ht="60" x14ac:dyDescent="0.25">
      <c r="A76" s="89">
        <v>75</v>
      </c>
      <c r="B76" s="90" t="s">
        <v>216</v>
      </c>
      <c r="C76">
        <v>1500</v>
      </c>
      <c r="D76" s="67">
        <v>55235</v>
      </c>
      <c r="E76" s="67">
        <f t="shared" si="6"/>
        <v>5523.5</v>
      </c>
      <c r="F76" s="67">
        <f t="shared" si="7"/>
        <v>60758.5</v>
      </c>
      <c r="G76" s="67">
        <f t="shared" si="8"/>
        <v>91137750</v>
      </c>
      <c r="H76" s="67">
        <v>4047.4065999999998</v>
      </c>
      <c r="I76" s="67">
        <f t="shared" si="9"/>
        <v>6071109.8999999994</v>
      </c>
      <c r="J76" s="67">
        <f t="shared" si="10"/>
        <v>64805.906600000002</v>
      </c>
      <c r="K76" s="67">
        <f t="shared" si="11"/>
        <v>97208859.900000006</v>
      </c>
    </row>
    <row r="77" spans="1:11" ht="60" x14ac:dyDescent="0.25">
      <c r="A77" s="89">
        <v>76</v>
      </c>
      <c r="B77" s="90" t="s">
        <v>217</v>
      </c>
      <c r="C77">
        <v>14000</v>
      </c>
      <c r="D77" s="67">
        <v>2270</v>
      </c>
      <c r="E77" s="67">
        <f t="shared" si="6"/>
        <v>227</v>
      </c>
      <c r="F77" s="67">
        <f t="shared" si="7"/>
        <v>2497</v>
      </c>
      <c r="G77" s="67">
        <f t="shared" si="8"/>
        <v>34958000</v>
      </c>
      <c r="H77" s="67">
        <v>4047.4065999999998</v>
      </c>
      <c r="I77" s="67">
        <f t="shared" si="9"/>
        <v>56663692.399999999</v>
      </c>
      <c r="J77" s="67">
        <f t="shared" si="10"/>
        <v>6544.4066000000003</v>
      </c>
      <c r="K77" s="67">
        <f t="shared" si="11"/>
        <v>91621692.400000006</v>
      </c>
    </row>
    <row r="78" spans="1:11" ht="45" x14ac:dyDescent="0.25">
      <c r="A78" s="89">
        <v>77</v>
      </c>
      <c r="B78" s="90" t="s">
        <v>218</v>
      </c>
      <c r="C78">
        <v>28</v>
      </c>
      <c r="D78" s="67">
        <v>29059</v>
      </c>
      <c r="E78" s="67">
        <f t="shared" si="6"/>
        <v>2905.9</v>
      </c>
      <c r="F78" s="67">
        <f t="shared" si="7"/>
        <v>31964.9</v>
      </c>
      <c r="G78" s="67">
        <f t="shared" si="8"/>
        <v>895017.20000000007</v>
      </c>
      <c r="H78" s="67">
        <v>4047.4065999999998</v>
      </c>
      <c r="I78" s="67">
        <f t="shared" si="9"/>
        <v>113327.3848</v>
      </c>
      <c r="J78" s="67">
        <f t="shared" si="10"/>
        <v>36012.306600000004</v>
      </c>
      <c r="K78" s="67">
        <f t="shared" si="11"/>
        <v>1008344.5848000001</v>
      </c>
    </row>
    <row r="79" spans="1:11" ht="60" x14ac:dyDescent="0.25">
      <c r="A79" s="89">
        <v>78</v>
      </c>
      <c r="B79" s="90" t="s">
        <v>219</v>
      </c>
      <c r="C79">
        <v>28</v>
      </c>
      <c r="D79" s="67">
        <v>29059</v>
      </c>
      <c r="E79" s="67">
        <f t="shared" si="6"/>
        <v>2905.9</v>
      </c>
      <c r="F79" s="67">
        <f t="shared" si="7"/>
        <v>31964.9</v>
      </c>
      <c r="G79" s="67">
        <f t="shared" si="8"/>
        <v>895017.20000000007</v>
      </c>
      <c r="H79" s="67">
        <v>4047.4065999999998</v>
      </c>
      <c r="I79" s="67">
        <f t="shared" si="9"/>
        <v>113327.3848</v>
      </c>
      <c r="J79" s="67">
        <f t="shared" si="10"/>
        <v>36012.306600000004</v>
      </c>
      <c r="K79" s="67">
        <f t="shared" si="11"/>
        <v>1008344.5848000001</v>
      </c>
    </row>
    <row r="80" spans="1:11" ht="45" x14ac:dyDescent="0.25">
      <c r="A80" s="89">
        <v>79</v>
      </c>
      <c r="B80" s="90" t="s">
        <v>220</v>
      </c>
      <c r="C80">
        <v>20000</v>
      </c>
      <c r="D80" s="67">
        <v>1135</v>
      </c>
      <c r="E80" s="67">
        <f t="shared" si="6"/>
        <v>113.5</v>
      </c>
      <c r="F80" s="67">
        <f t="shared" si="7"/>
        <v>1248.5</v>
      </c>
      <c r="G80" s="67">
        <f t="shared" si="8"/>
        <v>24970000</v>
      </c>
      <c r="H80" s="67">
        <v>4047.4065999999998</v>
      </c>
      <c r="I80" s="67">
        <f t="shared" si="9"/>
        <v>80948132</v>
      </c>
      <c r="J80" s="67">
        <f t="shared" si="10"/>
        <v>5295.9066000000003</v>
      </c>
      <c r="K80" s="67">
        <f t="shared" si="11"/>
        <v>105918132</v>
      </c>
    </row>
    <row r="81" spans="1:11" ht="30" x14ac:dyDescent="0.25">
      <c r="A81" s="89">
        <v>80</v>
      </c>
      <c r="B81" s="90" t="s">
        <v>221</v>
      </c>
      <c r="C81">
        <v>6000</v>
      </c>
      <c r="D81" s="67">
        <v>1621</v>
      </c>
      <c r="E81" s="67">
        <f t="shared" si="6"/>
        <v>162.10000000000002</v>
      </c>
      <c r="F81" s="67">
        <f t="shared" si="7"/>
        <v>1783.1</v>
      </c>
      <c r="G81" s="67">
        <f t="shared" si="8"/>
        <v>10698600</v>
      </c>
      <c r="H81" s="67">
        <v>4047.4065999999998</v>
      </c>
      <c r="I81" s="67">
        <f t="shared" si="9"/>
        <v>24284439.599999998</v>
      </c>
      <c r="J81" s="67">
        <f t="shared" si="10"/>
        <v>5830.5065999999997</v>
      </c>
      <c r="K81" s="67">
        <f t="shared" si="11"/>
        <v>34983039.600000001</v>
      </c>
    </row>
    <row r="82" spans="1:11" ht="45" x14ac:dyDescent="0.25">
      <c r="A82" s="89">
        <v>81</v>
      </c>
      <c r="B82" s="90" t="s">
        <v>222</v>
      </c>
      <c r="C82">
        <v>6000</v>
      </c>
      <c r="D82" s="67">
        <v>5676</v>
      </c>
      <c r="E82" s="67">
        <f t="shared" si="6"/>
        <v>567.6</v>
      </c>
      <c r="F82" s="67">
        <f t="shared" si="7"/>
        <v>6243.6</v>
      </c>
      <c r="G82" s="67">
        <f t="shared" si="8"/>
        <v>37461600</v>
      </c>
      <c r="H82" s="67">
        <v>4047.4065999999998</v>
      </c>
      <c r="I82" s="67">
        <f t="shared" si="9"/>
        <v>24284439.599999998</v>
      </c>
      <c r="J82" s="67">
        <f t="shared" si="10"/>
        <v>10291.006600000001</v>
      </c>
      <c r="K82" s="67">
        <f t="shared" si="11"/>
        <v>61746039.600000001</v>
      </c>
    </row>
    <row r="83" spans="1:11" ht="30" x14ac:dyDescent="0.25">
      <c r="A83" s="89">
        <v>82</v>
      </c>
      <c r="B83" s="90" t="s">
        <v>223</v>
      </c>
      <c r="C83">
        <v>100</v>
      </c>
      <c r="D83" s="67">
        <v>11353</v>
      </c>
      <c r="E83" s="67">
        <f t="shared" si="6"/>
        <v>1135.3</v>
      </c>
      <c r="F83" s="67">
        <f t="shared" si="7"/>
        <v>12488.3</v>
      </c>
      <c r="G83" s="67">
        <f t="shared" si="8"/>
        <v>1248830</v>
      </c>
      <c r="H83" s="67">
        <v>4047.4065999999998</v>
      </c>
      <c r="I83" s="67">
        <f t="shared" si="9"/>
        <v>404740.66</v>
      </c>
      <c r="J83" s="67">
        <f t="shared" si="10"/>
        <v>16535.706599999998</v>
      </c>
      <c r="K83" s="67">
        <f t="shared" si="11"/>
        <v>1653570.6599999997</v>
      </c>
    </row>
    <row r="84" spans="1:11" ht="30" x14ac:dyDescent="0.25">
      <c r="A84" s="89">
        <v>83</v>
      </c>
      <c r="B84" s="90" t="s">
        <v>224</v>
      </c>
      <c r="C84">
        <v>200</v>
      </c>
      <c r="D84" s="67">
        <v>11353</v>
      </c>
      <c r="E84" s="67">
        <f t="shared" si="6"/>
        <v>1135.3</v>
      </c>
      <c r="F84" s="67">
        <f t="shared" si="7"/>
        <v>12488.3</v>
      </c>
      <c r="G84" s="67">
        <f t="shared" si="8"/>
        <v>2497660</v>
      </c>
      <c r="H84" s="67">
        <v>4047.4065999999998</v>
      </c>
      <c r="I84" s="67">
        <f t="shared" si="9"/>
        <v>809481.32</v>
      </c>
      <c r="J84" s="67">
        <f t="shared" si="10"/>
        <v>16535.706599999998</v>
      </c>
      <c r="K84" s="67">
        <f t="shared" si="11"/>
        <v>3307141.3199999994</v>
      </c>
    </row>
    <row r="85" spans="1:11" ht="60" x14ac:dyDescent="0.25">
      <c r="A85" s="89">
        <v>84</v>
      </c>
      <c r="B85" s="90" t="s">
        <v>227</v>
      </c>
      <c r="C85">
        <v>100</v>
      </c>
      <c r="D85" s="67">
        <v>134000</v>
      </c>
      <c r="E85" s="67">
        <f t="shared" si="6"/>
        <v>13400</v>
      </c>
      <c r="F85" s="67">
        <f t="shared" si="7"/>
        <v>147400</v>
      </c>
      <c r="G85" s="67">
        <f t="shared" si="8"/>
        <v>14740000</v>
      </c>
      <c r="H85" s="67">
        <v>4047.4065999999998</v>
      </c>
      <c r="I85" s="67">
        <f t="shared" si="9"/>
        <v>404740.66</v>
      </c>
      <c r="J85" s="67">
        <f t="shared" si="10"/>
        <v>151447.40659999999</v>
      </c>
      <c r="K85" s="67">
        <f t="shared" si="11"/>
        <v>15144740.659999998</v>
      </c>
    </row>
    <row r="86" spans="1:11" ht="30" x14ac:dyDescent="0.25">
      <c r="A86" s="89">
        <v>85</v>
      </c>
      <c r="B86" s="90" t="s">
        <v>225</v>
      </c>
      <c r="C86">
        <v>1224</v>
      </c>
      <c r="D86" s="67">
        <v>56464.041666666664</v>
      </c>
      <c r="E86" s="67">
        <f t="shared" si="6"/>
        <v>5646.4041666666672</v>
      </c>
      <c r="F86" s="67">
        <f t="shared" si="7"/>
        <v>62110.445833333331</v>
      </c>
      <c r="G86" s="67">
        <f t="shared" si="8"/>
        <v>76023185.700000003</v>
      </c>
      <c r="H86" s="67">
        <v>4047.4065999999998</v>
      </c>
      <c r="I86" s="67">
        <f t="shared" si="9"/>
        <v>4954025.6783999996</v>
      </c>
      <c r="J86" s="67">
        <f t="shared" si="10"/>
        <v>66157.852433333333</v>
      </c>
      <c r="K86" s="67">
        <f t="shared" si="11"/>
        <v>80977211.378399998</v>
      </c>
    </row>
    <row r="87" spans="1:11" ht="30" x14ac:dyDescent="0.25">
      <c r="A87" s="89">
        <v>86</v>
      </c>
      <c r="B87" s="90" t="s">
        <v>226</v>
      </c>
      <c r="C87">
        <v>5580</v>
      </c>
      <c r="D87" s="67">
        <v>1000</v>
      </c>
      <c r="E87" s="67">
        <f t="shared" si="6"/>
        <v>100</v>
      </c>
      <c r="F87" s="67">
        <f t="shared" si="7"/>
        <v>1100</v>
      </c>
      <c r="G87" s="67">
        <f t="shared" si="8"/>
        <v>6138000</v>
      </c>
      <c r="H87" s="67">
        <v>4047.4065999999998</v>
      </c>
      <c r="I87" s="67">
        <f t="shared" si="9"/>
        <v>22584528.827999998</v>
      </c>
      <c r="J87" s="67">
        <f t="shared" si="10"/>
        <v>5147.4066000000003</v>
      </c>
      <c r="K87" s="67">
        <f t="shared" si="11"/>
        <v>28722528.828000002</v>
      </c>
    </row>
    <row r="88" spans="1:11" ht="75" x14ac:dyDescent="0.25">
      <c r="A88" s="89">
        <v>87</v>
      </c>
      <c r="B88" s="90" t="s">
        <v>93</v>
      </c>
      <c r="C88">
        <v>1</v>
      </c>
      <c r="D88" s="67">
        <v>14545454</v>
      </c>
      <c r="E88" s="67">
        <f t="shared" si="6"/>
        <v>1454545.4000000001</v>
      </c>
      <c r="F88" s="67">
        <f t="shared" si="7"/>
        <v>15999999.4</v>
      </c>
      <c r="G88" s="67">
        <f t="shared" si="8"/>
        <v>15999999.4</v>
      </c>
      <c r="H88" s="67"/>
      <c r="I88" s="67">
        <f t="shared" si="9"/>
        <v>0</v>
      </c>
      <c r="J88" s="67">
        <f t="shared" si="10"/>
        <v>15999999.4</v>
      </c>
      <c r="K88" s="67">
        <f t="shared" si="11"/>
        <v>15999999.4</v>
      </c>
    </row>
    <row r="89" spans="1:11" ht="60" x14ac:dyDescent="0.25">
      <c r="A89" s="89">
        <v>88</v>
      </c>
      <c r="B89" s="90" t="s">
        <v>94</v>
      </c>
      <c r="C89">
        <v>1</v>
      </c>
      <c r="D89" s="67">
        <v>10909090</v>
      </c>
      <c r="E89" s="67">
        <f t="shared" si="6"/>
        <v>1090909</v>
      </c>
      <c r="F89" s="67">
        <f t="shared" si="7"/>
        <v>11999999</v>
      </c>
      <c r="G89" s="67">
        <f t="shared" si="8"/>
        <v>11999999</v>
      </c>
      <c r="H89" s="67"/>
      <c r="I89" s="67">
        <f t="shared" si="9"/>
        <v>0</v>
      </c>
      <c r="J89" s="67">
        <f t="shared" si="10"/>
        <v>11999999</v>
      </c>
      <c r="K89" s="67">
        <f t="shared" si="11"/>
        <v>11999999</v>
      </c>
    </row>
    <row r="90" spans="1:11" s="77" customFormat="1" ht="17.25" x14ac:dyDescent="0.3">
      <c r="C90" s="77">
        <v>170065</v>
      </c>
      <c r="E90"/>
      <c r="F90"/>
      <c r="G90" s="79">
        <f>SUM(G2:G89)</f>
        <v>1560899382.9000003</v>
      </c>
      <c r="H90" s="79">
        <v>355424.96888799977</v>
      </c>
      <c r="I90" s="78">
        <f>SUM(I2:I89)</f>
        <v>688314108.6157999</v>
      </c>
      <c r="J90" s="78">
        <f>SUM(J2:J89)</f>
        <v>32112991.51343333</v>
      </c>
      <c r="K90" s="78">
        <f>SUM(K2:K89)</f>
        <v>2249213491.5157995</v>
      </c>
    </row>
    <row r="91" spans="1:11" ht="17.25" x14ac:dyDescent="0.3">
      <c r="C91" s="79">
        <f>+G90+I90</f>
        <v>2249213491.5158005</v>
      </c>
      <c r="J91" s="69"/>
      <c r="K91" s="69"/>
    </row>
    <row r="92" spans="1:11" ht="17.25" x14ac:dyDescent="0.3">
      <c r="C92" s="79">
        <f>+'OCT 21'!C122</f>
        <v>2249213492</v>
      </c>
      <c r="J92" s="69"/>
      <c r="K92" s="69"/>
    </row>
    <row r="93" spans="1:11" ht="17.25" x14ac:dyDescent="0.3">
      <c r="C93" s="79">
        <f>+C92-C91</f>
        <v>0.48419952392578125</v>
      </c>
      <c r="J93" s="69"/>
      <c r="K93" s="69"/>
    </row>
    <row r="95" spans="1:11" x14ac:dyDescent="0.25">
      <c r="G95" s="67"/>
    </row>
    <row r="96" spans="1:11" ht="31.5" customHeight="1" x14ac:dyDescent="0.25">
      <c r="B96" s="80" t="s">
        <v>145</v>
      </c>
      <c r="G96" s="67"/>
    </row>
    <row r="97" spans="2:7" x14ac:dyDescent="0.25">
      <c r="B97" s="72" t="s">
        <v>146</v>
      </c>
    </row>
    <row r="98" spans="2:7" x14ac:dyDescent="0.25">
      <c r="B98" s="82" t="s">
        <v>147</v>
      </c>
      <c r="G98" s="7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L100"/>
  <sheetViews>
    <sheetView workbookViewId="0">
      <pane ySplit="1" topLeftCell="A89" activePane="bottomLeft" state="frozen"/>
      <selection pane="bottomLeft" activeCell="G2" sqref="G2"/>
    </sheetView>
  </sheetViews>
  <sheetFormatPr baseColWidth="10" defaultRowHeight="15" x14ac:dyDescent="0.25"/>
  <cols>
    <col min="1" max="1" width="8.85546875" customWidth="1"/>
    <col min="2" max="2" width="47.85546875" customWidth="1"/>
    <col min="3" max="3" width="19.140625" bestFit="1" customWidth="1"/>
    <col min="4" max="4" width="22.42578125" bestFit="1" customWidth="1"/>
    <col min="5" max="5" width="16.140625" style="87" bestFit="1" customWidth="1"/>
    <col min="6" max="6" width="14.85546875" bestFit="1" customWidth="1"/>
    <col min="7" max="7" width="16.140625" bestFit="1" customWidth="1"/>
    <col min="8" max="8" width="22.42578125" bestFit="1" customWidth="1"/>
    <col min="9" max="9" width="15.5703125" bestFit="1" customWidth="1"/>
    <col min="10" max="10" width="19.140625" customWidth="1"/>
    <col min="11" max="11" width="17.85546875" customWidth="1"/>
    <col min="12" max="12" width="19.140625" bestFit="1" customWidth="1"/>
  </cols>
  <sheetData>
    <row r="1" spans="1:12" ht="27.75" customHeight="1" x14ac:dyDescent="0.25">
      <c r="A1" s="75" t="s">
        <v>99</v>
      </c>
      <c r="B1" s="72" t="s">
        <v>6</v>
      </c>
      <c r="C1" s="72" t="s">
        <v>79</v>
      </c>
      <c r="D1" s="72" t="s">
        <v>137</v>
      </c>
      <c r="E1" s="85" t="s">
        <v>139</v>
      </c>
      <c r="F1" s="72">
        <v>0.1</v>
      </c>
      <c r="G1" s="72" t="s">
        <v>78</v>
      </c>
      <c r="H1" s="72" t="s">
        <v>138</v>
      </c>
      <c r="I1" s="80" t="s">
        <v>141</v>
      </c>
      <c r="J1" s="72" t="s">
        <v>142</v>
      </c>
      <c r="K1" s="72" t="s">
        <v>140</v>
      </c>
      <c r="L1" s="74" t="s">
        <v>98</v>
      </c>
    </row>
    <row r="2" spans="1:12" ht="117" customHeight="1" x14ac:dyDescent="0.25">
      <c r="A2">
        <v>1</v>
      </c>
      <c r="B2" s="84" t="s">
        <v>100</v>
      </c>
      <c r="C2" t="s">
        <v>80</v>
      </c>
      <c r="D2">
        <v>34000</v>
      </c>
      <c r="E2" s="86">
        <v>8019.83</v>
      </c>
      <c r="F2" s="67">
        <f>+E2*0.1</f>
        <v>801.98300000000006</v>
      </c>
      <c r="G2" s="67">
        <f>+E2+F2</f>
        <v>8821.8130000000001</v>
      </c>
      <c r="H2" s="67">
        <f>+G2*D2</f>
        <v>299941642</v>
      </c>
      <c r="I2" s="67">
        <v>4047.4065999999998</v>
      </c>
      <c r="J2" s="67">
        <f>+I2*D2</f>
        <v>137611824.40000001</v>
      </c>
      <c r="K2" s="67">
        <f>+G2+I2</f>
        <v>12869.2196</v>
      </c>
      <c r="L2" s="67">
        <f>+D2*K2</f>
        <v>437553466.40000004</v>
      </c>
    </row>
    <row r="3" spans="1:12" ht="29.25" customHeight="1" x14ac:dyDescent="0.25">
      <c r="A3">
        <v>2</v>
      </c>
      <c r="B3" s="73" t="s">
        <v>101</v>
      </c>
      <c r="C3" t="s">
        <v>80</v>
      </c>
      <c r="D3">
        <v>800</v>
      </c>
      <c r="E3" s="86">
        <v>11353</v>
      </c>
      <c r="F3" s="67">
        <f t="shared" ref="F3:F66" si="0">+E3*0.1</f>
        <v>1135.3</v>
      </c>
      <c r="G3" s="67">
        <f t="shared" ref="G3:G66" si="1">+E3+F3</f>
        <v>12488.3</v>
      </c>
      <c r="H3" s="67">
        <f t="shared" ref="H3:H66" si="2">+G3*D3</f>
        <v>9990640</v>
      </c>
      <c r="I3" s="67">
        <v>4047.4065999999998</v>
      </c>
      <c r="J3" s="67">
        <f t="shared" ref="J3:J66" si="3">+I3*D3</f>
        <v>3237925.28</v>
      </c>
      <c r="K3" s="67">
        <f t="shared" ref="K3:K66" si="4">+G3+I3</f>
        <v>16535.706599999998</v>
      </c>
      <c r="L3" s="67">
        <f t="shared" ref="L3:L66" si="5">+D3*K3</f>
        <v>13228565.279999997</v>
      </c>
    </row>
    <row r="4" spans="1:12" ht="30" x14ac:dyDescent="0.25">
      <c r="A4">
        <v>3</v>
      </c>
      <c r="B4" s="73" t="s">
        <v>102</v>
      </c>
      <c r="C4" t="s">
        <v>80</v>
      </c>
      <c r="D4">
        <v>800</v>
      </c>
      <c r="E4" s="86">
        <v>10521</v>
      </c>
      <c r="F4" s="67">
        <f t="shared" si="0"/>
        <v>1052.1000000000001</v>
      </c>
      <c r="G4" s="67">
        <f t="shared" si="1"/>
        <v>11573.1</v>
      </c>
      <c r="H4" s="67">
        <f t="shared" si="2"/>
        <v>9258480</v>
      </c>
      <c r="I4" s="67">
        <v>4047.4065999999998</v>
      </c>
      <c r="J4" s="67">
        <f t="shared" si="3"/>
        <v>3237925.28</v>
      </c>
      <c r="K4" s="67">
        <f t="shared" si="4"/>
        <v>15620.506600000001</v>
      </c>
      <c r="L4" s="67">
        <f t="shared" si="5"/>
        <v>12496405.280000001</v>
      </c>
    </row>
    <row r="5" spans="1:12" ht="45" x14ac:dyDescent="0.25">
      <c r="A5" s="71">
        <v>4</v>
      </c>
      <c r="B5" s="73" t="s">
        <v>103</v>
      </c>
      <c r="D5">
        <v>700</v>
      </c>
      <c r="E5" s="86">
        <v>55073</v>
      </c>
      <c r="F5" s="67">
        <f t="shared" si="0"/>
        <v>5507.3</v>
      </c>
      <c r="G5" s="67">
        <f t="shared" si="1"/>
        <v>60580.3</v>
      </c>
      <c r="H5" s="67">
        <f t="shared" si="2"/>
        <v>42406210</v>
      </c>
      <c r="I5" s="67">
        <v>4047.4065999999998</v>
      </c>
      <c r="J5" s="67">
        <f t="shared" si="3"/>
        <v>2833184.6199999996</v>
      </c>
      <c r="K5" s="67">
        <f t="shared" si="4"/>
        <v>64627.706600000005</v>
      </c>
      <c r="L5" s="67">
        <f t="shared" si="5"/>
        <v>45239394.620000005</v>
      </c>
    </row>
    <row r="6" spans="1:12" ht="30" x14ac:dyDescent="0.25">
      <c r="A6">
        <v>5</v>
      </c>
      <c r="B6" s="73" t="s">
        <v>104</v>
      </c>
      <c r="D6">
        <v>300</v>
      </c>
      <c r="E6" s="86">
        <v>11353</v>
      </c>
      <c r="F6" s="67">
        <f t="shared" si="0"/>
        <v>1135.3</v>
      </c>
      <c r="G6" s="67">
        <f t="shared" si="1"/>
        <v>12488.3</v>
      </c>
      <c r="H6" s="67">
        <f t="shared" si="2"/>
        <v>3746490</v>
      </c>
      <c r="I6" s="67">
        <v>4047.4065999999998</v>
      </c>
      <c r="J6" s="67">
        <f t="shared" si="3"/>
        <v>1214221.98</v>
      </c>
      <c r="K6" s="67">
        <f t="shared" si="4"/>
        <v>16535.706599999998</v>
      </c>
      <c r="L6" s="67">
        <f t="shared" si="5"/>
        <v>4960711.9799999995</v>
      </c>
    </row>
    <row r="7" spans="1:12" ht="45" x14ac:dyDescent="0.25">
      <c r="A7" s="71">
        <v>6</v>
      </c>
      <c r="B7" s="73" t="s">
        <v>105</v>
      </c>
      <c r="D7">
        <v>160</v>
      </c>
      <c r="E7" s="86">
        <v>22706</v>
      </c>
      <c r="F7" s="67">
        <f t="shared" si="0"/>
        <v>2270.6</v>
      </c>
      <c r="G7" s="67">
        <f t="shared" si="1"/>
        <v>24976.6</v>
      </c>
      <c r="H7" s="67">
        <f t="shared" si="2"/>
        <v>3996256</v>
      </c>
      <c r="I7" s="67">
        <v>4047.4065999999998</v>
      </c>
      <c r="J7" s="67">
        <f t="shared" si="3"/>
        <v>647585.05599999998</v>
      </c>
      <c r="K7" s="67">
        <f t="shared" si="4"/>
        <v>29024.006599999997</v>
      </c>
      <c r="L7" s="67">
        <f t="shared" si="5"/>
        <v>4643841.0559999999</v>
      </c>
    </row>
    <row r="8" spans="1:12" ht="45" x14ac:dyDescent="0.25">
      <c r="A8" s="71">
        <v>7</v>
      </c>
      <c r="B8" s="73" t="s">
        <v>106</v>
      </c>
      <c r="D8">
        <v>80</v>
      </c>
      <c r="E8" s="86">
        <v>34059</v>
      </c>
      <c r="F8" s="67">
        <f t="shared" si="0"/>
        <v>3405.9</v>
      </c>
      <c r="G8" s="67">
        <f t="shared" si="1"/>
        <v>37464.9</v>
      </c>
      <c r="H8" s="67">
        <f t="shared" si="2"/>
        <v>2997192</v>
      </c>
      <c r="I8" s="67">
        <v>4047.4065999999998</v>
      </c>
      <c r="J8" s="67">
        <f t="shared" si="3"/>
        <v>323792.52799999999</v>
      </c>
      <c r="K8" s="67">
        <f t="shared" si="4"/>
        <v>41512.306600000004</v>
      </c>
      <c r="L8" s="67">
        <f t="shared" si="5"/>
        <v>3320984.5280000004</v>
      </c>
    </row>
    <row r="9" spans="1:12" ht="45" x14ac:dyDescent="0.25">
      <c r="A9" s="71">
        <v>8</v>
      </c>
      <c r="B9" s="73" t="s">
        <v>107</v>
      </c>
      <c r="D9">
        <v>280</v>
      </c>
      <c r="E9" s="86">
        <v>5676</v>
      </c>
      <c r="F9" s="67">
        <f t="shared" si="0"/>
        <v>567.6</v>
      </c>
      <c r="G9" s="67">
        <f t="shared" si="1"/>
        <v>6243.6</v>
      </c>
      <c r="H9" s="67">
        <f t="shared" si="2"/>
        <v>1748208</v>
      </c>
      <c r="I9" s="67">
        <v>4047.4065999999998</v>
      </c>
      <c r="J9" s="67">
        <f t="shared" si="3"/>
        <v>1133273.848</v>
      </c>
      <c r="K9" s="67">
        <f t="shared" si="4"/>
        <v>10291.006600000001</v>
      </c>
      <c r="L9" s="67">
        <f t="shared" si="5"/>
        <v>2881481.8480000002</v>
      </c>
    </row>
    <row r="10" spans="1:12" ht="30" x14ac:dyDescent="0.25">
      <c r="A10">
        <v>9</v>
      </c>
      <c r="B10" s="73" t="s">
        <v>108</v>
      </c>
      <c r="D10">
        <v>550</v>
      </c>
      <c r="E10" s="86">
        <v>35690</v>
      </c>
      <c r="F10" s="67">
        <f t="shared" si="0"/>
        <v>3569</v>
      </c>
      <c r="G10" s="67">
        <f t="shared" si="1"/>
        <v>39259</v>
      </c>
      <c r="H10" s="67">
        <f t="shared" si="2"/>
        <v>21592450</v>
      </c>
      <c r="I10" s="67">
        <v>4047.4065999999998</v>
      </c>
      <c r="J10" s="67">
        <f t="shared" si="3"/>
        <v>2226073.63</v>
      </c>
      <c r="K10" s="67">
        <f t="shared" si="4"/>
        <v>43306.406600000002</v>
      </c>
      <c r="L10" s="67">
        <f t="shared" si="5"/>
        <v>23818523.630000003</v>
      </c>
    </row>
    <row r="11" spans="1:12" ht="30" x14ac:dyDescent="0.25">
      <c r="A11" s="71">
        <v>10</v>
      </c>
      <c r="B11" s="73" t="s">
        <v>109</v>
      </c>
      <c r="D11">
        <v>80</v>
      </c>
      <c r="E11" s="86">
        <v>35690</v>
      </c>
      <c r="F11" s="67">
        <f t="shared" si="0"/>
        <v>3569</v>
      </c>
      <c r="G11" s="67">
        <f t="shared" si="1"/>
        <v>39259</v>
      </c>
      <c r="H11" s="67">
        <f t="shared" si="2"/>
        <v>3140720</v>
      </c>
      <c r="I11" s="67">
        <v>4047.4065999999998</v>
      </c>
      <c r="J11" s="67">
        <f t="shared" si="3"/>
        <v>323792.52799999999</v>
      </c>
      <c r="K11" s="67">
        <f t="shared" si="4"/>
        <v>43306.406600000002</v>
      </c>
      <c r="L11" s="67">
        <f t="shared" si="5"/>
        <v>3464512.5279999999</v>
      </c>
    </row>
    <row r="12" spans="1:12" ht="30" x14ac:dyDescent="0.25">
      <c r="A12" s="71">
        <v>11</v>
      </c>
      <c r="B12" s="73" t="s">
        <v>110</v>
      </c>
      <c r="D12">
        <v>80</v>
      </c>
      <c r="E12" s="86">
        <v>35690</v>
      </c>
      <c r="F12" s="67">
        <f t="shared" si="0"/>
        <v>3569</v>
      </c>
      <c r="G12" s="67">
        <f t="shared" si="1"/>
        <v>39259</v>
      </c>
      <c r="H12" s="67">
        <f t="shared" si="2"/>
        <v>3140720</v>
      </c>
      <c r="I12" s="67">
        <v>4047.4065999999998</v>
      </c>
      <c r="J12" s="67">
        <f t="shared" si="3"/>
        <v>323792.52799999999</v>
      </c>
      <c r="K12" s="67">
        <f t="shared" si="4"/>
        <v>43306.406600000002</v>
      </c>
      <c r="L12" s="67">
        <f t="shared" si="5"/>
        <v>3464512.5279999999</v>
      </c>
    </row>
    <row r="13" spans="1:12" x14ac:dyDescent="0.25">
      <c r="A13">
        <v>12</v>
      </c>
      <c r="B13" s="73" t="s">
        <v>111</v>
      </c>
      <c r="D13">
        <v>300</v>
      </c>
      <c r="E13" s="86">
        <v>58126</v>
      </c>
      <c r="F13" s="67">
        <f t="shared" si="0"/>
        <v>5812.6</v>
      </c>
      <c r="G13" s="67">
        <f t="shared" si="1"/>
        <v>63938.6</v>
      </c>
      <c r="H13" s="67">
        <f t="shared" si="2"/>
        <v>19181580</v>
      </c>
      <c r="I13" s="67">
        <v>4047.4065999999998</v>
      </c>
      <c r="J13" s="67">
        <f t="shared" si="3"/>
        <v>1214221.98</v>
      </c>
      <c r="K13" s="67">
        <f t="shared" si="4"/>
        <v>67986.006599999993</v>
      </c>
      <c r="L13" s="67">
        <f t="shared" si="5"/>
        <v>20395801.979999997</v>
      </c>
    </row>
    <row r="14" spans="1:12" ht="30" x14ac:dyDescent="0.25">
      <c r="A14">
        <v>13</v>
      </c>
      <c r="B14" s="73" t="s">
        <v>11</v>
      </c>
      <c r="D14">
        <v>168</v>
      </c>
      <c r="E14" s="86">
        <v>35690</v>
      </c>
      <c r="F14" s="67">
        <f t="shared" si="0"/>
        <v>3569</v>
      </c>
      <c r="G14" s="67">
        <f t="shared" si="1"/>
        <v>39259</v>
      </c>
      <c r="H14" s="67">
        <f t="shared" si="2"/>
        <v>6595512</v>
      </c>
      <c r="I14" s="67">
        <v>4047.4065999999998</v>
      </c>
      <c r="J14" s="67">
        <f t="shared" si="3"/>
        <v>679964.3088</v>
      </c>
      <c r="K14" s="67">
        <f t="shared" si="4"/>
        <v>43306.406600000002</v>
      </c>
      <c r="L14" s="67">
        <f t="shared" si="5"/>
        <v>7275476.3088000007</v>
      </c>
    </row>
    <row r="15" spans="1:12" x14ac:dyDescent="0.25">
      <c r="A15">
        <v>14</v>
      </c>
      <c r="B15" s="73" t="s">
        <v>12</v>
      </c>
      <c r="D15">
        <v>1200</v>
      </c>
      <c r="E15" s="86">
        <v>35690</v>
      </c>
      <c r="F15" s="67">
        <f t="shared" si="0"/>
        <v>3569</v>
      </c>
      <c r="G15" s="67">
        <f t="shared" si="1"/>
        <v>39259</v>
      </c>
      <c r="H15" s="67">
        <f t="shared" si="2"/>
        <v>47110800</v>
      </c>
      <c r="I15" s="67">
        <v>4047.4065999999998</v>
      </c>
      <c r="J15" s="67">
        <f t="shared" si="3"/>
        <v>4856887.92</v>
      </c>
      <c r="K15" s="67">
        <f t="shared" si="4"/>
        <v>43306.406600000002</v>
      </c>
      <c r="L15" s="67">
        <f t="shared" si="5"/>
        <v>51967687.920000002</v>
      </c>
    </row>
    <row r="16" spans="1:12" x14ac:dyDescent="0.25">
      <c r="A16">
        <v>15</v>
      </c>
      <c r="B16" s="73" t="s">
        <v>13</v>
      </c>
      <c r="D16">
        <v>290</v>
      </c>
      <c r="E16" s="86">
        <v>33909</v>
      </c>
      <c r="F16" s="67">
        <f t="shared" si="0"/>
        <v>3390.9</v>
      </c>
      <c r="G16" s="67">
        <f t="shared" si="1"/>
        <v>37299.9</v>
      </c>
      <c r="H16" s="67">
        <f t="shared" si="2"/>
        <v>10816971</v>
      </c>
      <c r="I16" s="67">
        <v>4047.4065999999998</v>
      </c>
      <c r="J16" s="67">
        <f t="shared" si="3"/>
        <v>1173747.9139999999</v>
      </c>
      <c r="K16" s="67">
        <f t="shared" si="4"/>
        <v>41347.306600000004</v>
      </c>
      <c r="L16" s="67">
        <f t="shared" si="5"/>
        <v>11990718.914000001</v>
      </c>
    </row>
    <row r="17" spans="1:12" x14ac:dyDescent="0.25">
      <c r="A17">
        <v>16</v>
      </c>
      <c r="B17" s="73" t="s">
        <v>14</v>
      </c>
      <c r="D17">
        <v>500</v>
      </c>
      <c r="E17" s="86">
        <v>35690</v>
      </c>
      <c r="F17" s="67">
        <f t="shared" si="0"/>
        <v>3569</v>
      </c>
      <c r="G17" s="67">
        <f t="shared" si="1"/>
        <v>39259</v>
      </c>
      <c r="H17" s="67">
        <f t="shared" si="2"/>
        <v>19629500</v>
      </c>
      <c r="I17" s="67">
        <v>4047.4065999999998</v>
      </c>
      <c r="J17" s="67">
        <f t="shared" si="3"/>
        <v>2023703.2999999998</v>
      </c>
      <c r="K17" s="67">
        <f t="shared" si="4"/>
        <v>43306.406600000002</v>
      </c>
      <c r="L17" s="67">
        <f t="shared" si="5"/>
        <v>21653203.300000001</v>
      </c>
    </row>
    <row r="18" spans="1:12" x14ac:dyDescent="0.25">
      <c r="A18">
        <v>17</v>
      </c>
      <c r="B18" s="73" t="s">
        <v>12</v>
      </c>
      <c r="D18">
        <v>1200</v>
      </c>
      <c r="E18" s="86">
        <v>62416</v>
      </c>
      <c r="F18" s="67">
        <f t="shared" si="0"/>
        <v>6241.6</v>
      </c>
      <c r="G18" s="67">
        <f t="shared" si="1"/>
        <v>68657.600000000006</v>
      </c>
      <c r="H18" s="67">
        <f t="shared" si="2"/>
        <v>82389120</v>
      </c>
      <c r="I18" s="67">
        <v>4047.4065999999998</v>
      </c>
      <c r="J18" s="67">
        <f t="shared" si="3"/>
        <v>4856887.92</v>
      </c>
      <c r="K18" s="67">
        <f t="shared" si="4"/>
        <v>72705.006600000008</v>
      </c>
      <c r="L18" s="67">
        <f t="shared" si="5"/>
        <v>87246007.920000017</v>
      </c>
    </row>
    <row r="19" spans="1:12" x14ac:dyDescent="0.25">
      <c r="A19">
        <v>18</v>
      </c>
      <c r="B19" s="73" t="s">
        <v>112</v>
      </c>
      <c r="D19">
        <v>400</v>
      </c>
      <c r="E19" s="86">
        <v>62416</v>
      </c>
      <c r="F19" s="67">
        <f t="shared" si="0"/>
        <v>6241.6</v>
      </c>
      <c r="G19" s="67">
        <f t="shared" si="1"/>
        <v>68657.600000000006</v>
      </c>
      <c r="H19" s="67">
        <f t="shared" si="2"/>
        <v>27463040.000000004</v>
      </c>
      <c r="I19" s="67">
        <v>4047.4065999999998</v>
      </c>
      <c r="J19" s="67">
        <f t="shared" si="3"/>
        <v>1618962.64</v>
      </c>
      <c r="K19" s="67">
        <f t="shared" si="4"/>
        <v>72705.006600000008</v>
      </c>
      <c r="L19" s="67">
        <f t="shared" si="5"/>
        <v>29082002.640000004</v>
      </c>
    </row>
    <row r="20" spans="1:12" x14ac:dyDescent="0.25">
      <c r="A20">
        <v>19</v>
      </c>
      <c r="B20" s="73" t="s">
        <v>13</v>
      </c>
      <c r="D20">
        <v>290</v>
      </c>
      <c r="E20" s="86">
        <v>84895</v>
      </c>
      <c r="F20" s="67">
        <f t="shared" si="0"/>
        <v>8489.5</v>
      </c>
      <c r="G20" s="67">
        <f t="shared" si="1"/>
        <v>93384.5</v>
      </c>
      <c r="H20" s="67">
        <f t="shared" si="2"/>
        <v>27081505</v>
      </c>
      <c r="I20" s="67">
        <v>4047.4065999999998</v>
      </c>
      <c r="J20" s="67">
        <f t="shared" si="3"/>
        <v>1173747.9139999999</v>
      </c>
      <c r="K20" s="67">
        <f t="shared" si="4"/>
        <v>97431.906600000002</v>
      </c>
      <c r="L20" s="67">
        <f t="shared" si="5"/>
        <v>28255252.914000001</v>
      </c>
    </row>
    <row r="21" spans="1:12" x14ac:dyDescent="0.25">
      <c r="A21">
        <v>20</v>
      </c>
      <c r="B21" s="73" t="s">
        <v>16</v>
      </c>
      <c r="D21">
        <v>21</v>
      </c>
      <c r="E21" s="86">
        <v>71380</v>
      </c>
      <c r="F21" s="67">
        <f t="shared" si="0"/>
        <v>7138</v>
      </c>
      <c r="G21" s="67">
        <f t="shared" si="1"/>
        <v>78518</v>
      </c>
      <c r="H21" s="67">
        <f t="shared" si="2"/>
        <v>1648878</v>
      </c>
      <c r="I21" s="67">
        <v>4047.4065999999998</v>
      </c>
      <c r="J21" s="67">
        <f t="shared" si="3"/>
        <v>84995.5386</v>
      </c>
      <c r="K21" s="67">
        <f t="shared" si="4"/>
        <v>82565.406600000002</v>
      </c>
      <c r="L21" s="67">
        <f t="shared" si="5"/>
        <v>1733873.5386000001</v>
      </c>
    </row>
    <row r="22" spans="1:12" x14ac:dyDescent="0.25">
      <c r="A22">
        <v>21</v>
      </c>
      <c r="B22" s="73" t="s">
        <v>83</v>
      </c>
      <c r="D22">
        <v>90</v>
      </c>
      <c r="E22" s="86">
        <v>71380</v>
      </c>
      <c r="F22" s="67">
        <f t="shared" si="0"/>
        <v>7138</v>
      </c>
      <c r="G22" s="67">
        <f t="shared" si="1"/>
        <v>78518</v>
      </c>
      <c r="H22" s="67">
        <f t="shared" si="2"/>
        <v>7066620</v>
      </c>
      <c r="I22" s="67">
        <v>4047.4065999999998</v>
      </c>
      <c r="J22" s="67">
        <f t="shared" si="3"/>
        <v>364266.59399999998</v>
      </c>
      <c r="K22" s="67">
        <f t="shared" si="4"/>
        <v>82565.406600000002</v>
      </c>
      <c r="L22" s="67">
        <f t="shared" si="5"/>
        <v>7430886.5940000005</v>
      </c>
    </row>
    <row r="23" spans="1:12" ht="30" x14ac:dyDescent="0.25">
      <c r="A23" s="71">
        <v>22</v>
      </c>
      <c r="B23" s="73" t="s">
        <v>113</v>
      </c>
      <c r="D23">
        <v>63</v>
      </c>
      <c r="E23" s="86">
        <v>35690</v>
      </c>
      <c r="F23" s="67">
        <f t="shared" si="0"/>
        <v>3569</v>
      </c>
      <c r="G23" s="67">
        <f t="shared" si="1"/>
        <v>39259</v>
      </c>
      <c r="H23" s="67">
        <f t="shared" si="2"/>
        <v>2473317</v>
      </c>
      <c r="I23" s="67">
        <v>4047.4065999999998</v>
      </c>
      <c r="J23" s="67">
        <f t="shared" si="3"/>
        <v>254986.6158</v>
      </c>
      <c r="K23" s="67">
        <f t="shared" si="4"/>
        <v>43306.406600000002</v>
      </c>
      <c r="L23" s="67">
        <f t="shared" si="5"/>
        <v>2728303.6158000003</v>
      </c>
    </row>
    <row r="24" spans="1:12" ht="60" x14ac:dyDescent="0.25">
      <c r="A24" s="71">
        <v>23</v>
      </c>
      <c r="B24" s="73" t="s">
        <v>114</v>
      </c>
      <c r="D24">
        <v>98</v>
      </c>
      <c r="E24" s="86">
        <v>53535</v>
      </c>
      <c r="F24" s="67">
        <f t="shared" si="0"/>
        <v>5353.5</v>
      </c>
      <c r="G24" s="67">
        <f t="shared" si="1"/>
        <v>58888.5</v>
      </c>
      <c r="H24" s="67">
        <f t="shared" si="2"/>
        <v>5771073</v>
      </c>
      <c r="I24" s="67">
        <v>4047.4065999999998</v>
      </c>
      <c r="J24" s="67">
        <f t="shared" si="3"/>
        <v>396645.8468</v>
      </c>
      <c r="K24" s="67">
        <f t="shared" si="4"/>
        <v>62935.906600000002</v>
      </c>
      <c r="L24" s="67">
        <f t="shared" si="5"/>
        <v>6167718.8468000004</v>
      </c>
    </row>
    <row r="25" spans="1:12" x14ac:dyDescent="0.25">
      <c r="A25">
        <v>24</v>
      </c>
      <c r="B25" s="73" t="s">
        <v>115</v>
      </c>
      <c r="D25">
        <v>800</v>
      </c>
      <c r="E25" s="86">
        <v>53535</v>
      </c>
      <c r="F25" s="67">
        <f t="shared" si="0"/>
        <v>5353.5</v>
      </c>
      <c r="G25" s="67">
        <f t="shared" si="1"/>
        <v>58888.5</v>
      </c>
      <c r="H25" s="67">
        <f t="shared" si="2"/>
        <v>47110800</v>
      </c>
      <c r="I25" s="67">
        <v>4047.4065999999998</v>
      </c>
      <c r="J25" s="67">
        <f t="shared" si="3"/>
        <v>3237925.28</v>
      </c>
      <c r="K25" s="67">
        <f t="shared" si="4"/>
        <v>62935.906600000002</v>
      </c>
      <c r="L25" s="67">
        <f t="shared" si="5"/>
        <v>50348725.280000001</v>
      </c>
    </row>
    <row r="26" spans="1:12" ht="30" x14ac:dyDescent="0.25">
      <c r="A26">
        <v>25</v>
      </c>
      <c r="B26" s="73" t="s">
        <v>116</v>
      </c>
      <c r="D26">
        <v>270</v>
      </c>
      <c r="E26" s="86">
        <v>29771</v>
      </c>
      <c r="F26" s="67">
        <f t="shared" si="0"/>
        <v>2977.1000000000004</v>
      </c>
      <c r="G26" s="67">
        <f t="shared" si="1"/>
        <v>32748.1</v>
      </c>
      <c r="H26" s="67">
        <f t="shared" si="2"/>
        <v>8841987</v>
      </c>
      <c r="I26" s="67">
        <v>4047.4065999999998</v>
      </c>
      <c r="J26" s="67">
        <f t="shared" si="3"/>
        <v>1092799.7819999999</v>
      </c>
      <c r="K26" s="67">
        <f t="shared" si="4"/>
        <v>36795.506600000001</v>
      </c>
      <c r="L26" s="67">
        <f t="shared" si="5"/>
        <v>9934786.7819999997</v>
      </c>
    </row>
    <row r="27" spans="1:12" x14ac:dyDescent="0.25">
      <c r="A27">
        <v>26</v>
      </c>
      <c r="B27" s="73" t="s">
        <v>112</v>
      </c>
      <c r="D27">
        <v>400</v>
      </c>
      <c r="E27" s="86">
        <v>30874</v>
      </c>
      <c r="F27" s="67">
        <f t="shared" si="0"/>
        <v>3087.4</v>
      </c>
      <c r="G27" s="67">
        <f t="shared" si="1"/>
        <v>33961.4</v>
      </c>
      <c r="H27" s="67">
        <f t="shared" si="2"/>
        <v>13584560</v>
      </c>
      <c r="I27" s="67">
        <v>4047.4065999999998</v>
      </c>
      <c r="J27" s="67">
        <f t="shared" si="3"/>
        <v>1618962.64</v>
      </c>
      <c r="K27" s="67">
        <f t="shared" si="4"/>
        <v>38008.806600000004</v>
      </c>
      <c r="L27" s="67">
        <f t="shared" si="5"/>
        <v>15203522.640000001</v>
      </c>
    </row>
    <row r="28" spans="1:12" ht="45" x14ac:dyDescent="0.25">
      <c r="A28" s="71">
        <v>27</v>
      </c>
      <c r="B28" s="73" t="s">
        <v>117</v>
      </c>
      <c r="D28">
        <v>270</v>
      </c>
      <c r="E28" s="86">
        <v>17845</v>
      </c>
      <c r="F28" s="67">
        <f t="shared" si="0"/>
        <v>1784.5</v>
      </c>
      <c r="G28" s="67">
        <f t="shared" si="1"/>
        <v>19629.5</v>
      </c>
      <c r="H28" s="67">
        <f t="shared" si="2"/>
        <v>5299965</v>
      </c>
      <c r="I28" s="67">
        <v>4047.4065999999998</v>
      </c>
      <c r="J28" s="67">
        <f t="shared" si="3"/>
        <v>1092799.7819999999</v>
      </c>
      <c r="K28" s="67">
        <f t="shared" si="4"/>
        <v>23676.906599999998</v>
      </c>
      <c r="L28" s="67">
        <f t="shared" si="5"/>
        <v>6392764.7819999997</v>
      </c>
    </row>
    <row r="29" spans="1:12" x14ac:dyDescent="0.25">
      <c r="A29">
        <v>28</v>
      </c>
      <c r="B29" s="73" t="s">
        <v>112</v>
      </c>
      <c r="D29">
        <v>400</v>
      </c>
      <c r="E29" s="86">
        <v>44612</v>
      </c>
      <c r="F29" s="67">
        <f t="shared" si="0"/>
        <v>4461.2</v>
      </c>
      <c r="G29" s="67">
        <f t="shared" si="1"/>
        <v>49073.2</v>
      </c>
      <c r="H29" s="67">
        <f t="shared" si="2"/>
        <v>19629280</v>
      </c>
      <c r="I29" s="67">
        <v>4047.4065999999998</v>
      </c>
      <c r="J29" s="67">
        <f t="shared" si="3"/>
        <v>1618962.64</v>
      </c>
      <c r="K29" s="67">
        <f t="shared" si="4"/>
        <v>53120.606599999999</v>
      </c>
      <c r="L29" s="67">
        <f t="shared" si="5"/>
        <v>21248242.640000001</v>
      </c>
    </row>
    <row r="30" spans="1:12" x14ac:dyDescent="0.25">
      <c r="A30">
        <v>29</v>
      </c>
      <c r="B30" s="73" t="s">
        <v>22</v>
      </c>
      <c r="D30">
        <v>140</v>
      </c>
      <c r="E30" s="86">
        <v>53535</v>
      </c>
      <c r="F30" s="67">
        <f t="shared" si="0"/>
        <v>5353.5</v>
      </c>
      <c r="G30" s="67">
        <f t="shared" si="1"/>
        <v>58888.5</v>
      </c>
      <c r="H30" s="67">
        <f t="shared" si="2"/>
        <v>8244390</v>
      </c>
      <c r="I30" s="67">
        <v>4047.4065999999998</v>
      </c>
      <c r="J30" s="67">
        <f t="shared" si="3"/>
        <v>566636.924</v>
      </c>
      <c r="K30" s="67">
        <f t="shared" si="4"/>
        <v>62935.906600000002</v>
      </c>
      <c r="L30" s="67">
        <f t="shared" si="5"/>
        <v>8811026.9240000006</v>
      </c>
    </row>
    <row r="31" spans="1:12" x14ac:dyDescent="0.25">
      <c r="A31">
        <v>30</v>
      </c>
      <c r="B31" s="73" t="s">
        <v>28</v>
      </c>
      <c r="D31">
        <v>100</v>
      </c>
      <c r="E31" s="86">
        <v>107070</v>
      </c>
      <c r="F31" s="67">
        <f t="shared" si="0"/>
        <v>10707</v>
      </c>
      <c r="G31" s="67">
        <f t="shared" si="1"/>
        <v>117777</v>
      </c>
      <c r="H31" s="67">
        <f t="shared" si="2"/>
        <v>11777700</v>
      </c>
      <c r="I31" s="67">
        <v>4047.4065999999998</v>
      </c>
      <c r="J31" s="67">
        <f t="shared" si="3"/>
        <v>404740.66</v>
      </c>
      <c r="K31" s="67">
        <f t="shared" si="4"/>
        <v>121824.4066</v>
      </c>
      <c r="L31" s="67">
        <f t="shared" si="5"/>
        <v>12182440.66</v>
      </c>
    </row>
    <row r="32" spans="1:12" x14ac:dyDescent="0.25">
      <c r="A32">
        <v>31</v>
      </c>
      <c r="B32" s="73" t="s">
        <v>118</v>
      </c>
      <c r="D32">
        <v>3000</v>
      </c>
      <c r="E32" s="86">
        <v>7300</v>
      </c>
      <c r="F32" s="67">
        <f t="shared" si="0"/>
        <v>730</v>
      </c>
      <c r="G32" s="67">
        <f t="shared" si="1"/>
        <v>8030</v>
      </c>
      <c r="H32" s="67">
        <f t="shared" si="2"/>
        <v>24090000</v>
      </c>
      <c r="I32" s="67">
        <v>4047.4065999999998</v>
      </c>
      <c r="J32" s="67">
        <f t="shared" si="3"/>
        <v>12142219.799999999</v>
      </c>
      <c r="K32" s="67">
        <f t="shared" si="4"/>
        <v>12077.4066</v>
      </c>
      <c r="L32" s="67">
        <f t="shared" si="5"/>
        <v>36232219.800000004</v>
      </c>
    </row>
    <row r="33" spans="1:12" x14ac:dyDescent="0.25">
      <c r="A33">
        <v>32</v>
      </c>
      <c r="B33" s="73" t="s">
        <v>22</v>
      </c>
      <c r="D33">
        <v>140</v>
      </c>
      <c r="E33" s="86">
        <v>98037</v>
      </c>
      <c r="F33" s="67">
        <f t="shared" si="0"/>
        <v>9803.7000000000007</v>
      </c>
      <c r="G33" s="67">
        <f t="shared" si="1"/>
        <v>107840.7</v>
      </c>
      <c r="H33" s="67">
        <f t="shared" si="2"/>
        <v>15097698</v>
      </c>
      <c r="I33" s="67">
        <v>4047.4065999999998</v>
      </c>
      <c r="J33" s="67">
        <f t="shared" si="3"/>
        <v>566636.924</v>
      </c>
      <c r="K33" s="67">
        <f t="shared" si="4"/>
        <v>111888.1066</v>
      </c>
      <c r="L33" s="67">
        <f t="shared" si="5"/>
        <v>15664334.924000001</v>
      </c>
    </row>
    <row r="34" spans="1:12" x14ac:dyDescent="0.25">
      <c r="A34">
        <v>33</v>
      </c>
      <c r="B34" s="73" t="s">
        <v>119</v>
      </c>
      <c r="D34">
        <v>52000</v>
      </c>
      <c r="E34" s="86">
        <v>570</v>
      </c>
      <c r="F34" s="67">
        <f t="shared" si="0"/>
        <v>57</v>
      </c>
      <c r="G34" s="67">
        <f t="shared" si="1"/>
        <v>627</v>
      </c>
      <c r="H34" s="67">
        <f t="shared" si="2"/>
        <v>32604000</v>
      </c>
      <c r="I34" s="67">
        <v>4047.4065999999998</v>
      </c>
      <c r="J34" s="67">
        <f t="shared" si="3"/>
        <v>210465143.19999999</v>
      </c>
      <c r="K34" s="67">
        <f t="shared" si="4"/>
        <v>4674.4066000000003</v>
      </c>
      <c r="L34" s="67">
        <f t="shared" si="5"/>
        <v>243069143.20000002</v>
      </c>
    </row>
    <row r="35" spans="1:12" x14ac:dyDescent="0.25">
      <c r="A35">
        <v>34</v>
      </c>
      <c r="B35" s="73" t="s">
        <v>26</v>
      </c>
      <c r="D35">
        <v>6900</v>
      </c>
      <c r="E35" s="86">
        <v>580</v>
      </c>
      <c r="F35" s="67">
        <f t="shared" si="0"/>
        <v>58</v>
      </c>
      <c r="G35" s="67">
        <f t="shared" si="1"/>
        <v>638</v>
      </c>
      <c r="H35" s="67">
        <f t="shared" si="2"/>
        <v>4402200</v>
      </c>
      <c r="I35" s="67">
        <v>4047.4065999999998</v>
      </c>
      <c r="J35" s="67">
        <f t="shared" si="3"/>
        <v>27927105.539999999</v>
      </c>
      <c r="K35" s="67">
        <f t="shared" si="4"/>
        <v>4685.4066000000003</v>
      </c>
      <c r="L35" s="67">
        <f t="shared" si="5"/>
        <v>32329305.540000003</v>
      </c>
    </row>
    <row r="36" spans="1:12" x14ac:dyDescent="0.25">
      <c r="A36">
        <v>35</v>
      </c>
      <c r="B36" s="73" t="s">
        <v>27</v>
      </c>
      <c r="D36">
        <v>200</v>
      </c>
      <c r="E36" s="86">
        <v>42000</v>
      </c>
      <c r="F36" s="67">
        <f t="shared" si="0"/>
        <v>4200</v>
      </c>
      <c r="G36" s="67">
        <f t="shared" si="1"/>
        <v>46200</v>
      </c>
      <c r="H36" s="67">
        <f t="shared" si="2"/>
        <v>9240000</v>
      </c>
      <c r="I36" s="67">
        <v>4047.4065999999998</v>
      </c>
      <c r="J36" s="67">
        <f t="shared" si="3"/>
        <v>809481.32</v>
      </c>
      <c r="K36" s="67">
        <f t="shared" si="4"/>
        <v>50247.406600000002</v>
      </c>
      <c r="L36" s="67">
        <f t="shared" si="5"/>
        <v>10049481.32</v>
      </c>
    </row>
    <row r="37" spans="1:12" x14ac:dyDescent="0.25">
      <c r="A37">
        <v>36</v>
      </c>
      <c r="B37" s="73" t="s">
        <v>45</v>
      </c>
      <c r="D37">
        <v>80</v>
      </c>
      <c r="E37" s="86">
        <v>42000</v>
      </c>
      <c r="F37" s="67">
        <f t="shared" si="0"/>
        <v>4200</v>
      </c>
      <c r="G37" s="67">
        <f t="shared" si="1"/>
        <v>46200</v>
      </c>
      <c r="H37" s="67">
        <f t="shared" si="2"/>
        <v>3696000</v>
      </c>
      <c r="I37" s="67">
        <v>4047.4065999999998</v>
      </c>
      <c r="J37" s="67">
        <f t="shared" si="3"/>
        <v>323792.52799999999</v>
      </c>
      <c r="K37" s="67">
        <f t="shared" si="4"/>
        <v>50247.406600000002</v>
      </c>
      <c r="L37" s="67">
        <f t="shared" si="5"/>
        <v>4019792.5279999999</v>
      </c>
    </row>
    <row r="38" spans="1:12" x14ac:dyDescent="0.25">
      <c r="A38">
        <v>37</v>
      </c>
      <c r="B38" s="73" t="s">
        <v>29</v>
      </c>
      <c r="D38">
        <v>120</v>
      </c>
      <c r="E38" s="86">
        <v>42000</v>
      </c>
      <c r="F38" s="67">
        <f t="shared" si="0"/>
        <v>4200</v>
      </c>
      <c r="G38" s="67">
        <f t="shared" si="1"/>
        <v>46200</v>
      </c>
      <c r="H38" s="67">
        <f t="shared" si="2"/>
        <v>5544000</v>
      </c>
      <c r="I38" s="67">
        <v>4047.4065999999998</v>
      </c>
      <c r="J38" s="67">
        <f t="shared" si="3"/>
        <v>485688.79199999996</v>
      </c>
      <c r="K38" s="67">
        <f t="shared" si="4"/>
        <v>50247.406600000002</v>
      </c>
      <c r="L38" s="67">
        <f t="shared" si="5"/>
        <v>6029688.7920000004</v>
      </c>
    </row>
    <row r="39" spans="1:12" x14ac:dyDescent="0.25">
      <c r="A39">
        <v>38</v>
      </c>
      <c r="B39" s="73" t="s">
        <v>83</v>
      </c>
      <c r="D39">
        <v>90</v>
      </c>
      <c r="E39" s="86">
        <v>20000</v>
      </c>
      <c r="F39" s="67">
        <f t="shared" si="0"/>
        <v>2000</v>
      </c>
      <c r="G39" s="67">
        <f t="shared" si="1"/>
        <v>22000</v>
      </c>
      <c r="H39" s="67">
        <f t="shared" si="2"/>
        <v>1980000</v>
      </c>
      <c r="I39" s="67">
        <v>4047.4065999999998</v>
      </c>
      <c r="J39" s="67">
        <f t="shared" si="3"/>
        <v>364266.59399999998</v>
      </c>
      <c r="K39" s="67">
        <f t="shared" si="4"/>
        <v>26047.406599999998</v>
      </c>
      <c r="L39" s="67">
        <f t="shared" si="5"/>
        <v>2344266.594</v>
      </c>
    </row>
    <row r="40" spans="1:12" x14ac:dyDescent="0.25">
      <c r="A40">
        <v>39</v>
      </c>
      <c r="B40" s="73" t="s">
        <v>120</v>
      </c>
      <c r="D40">
        <v>315</v>
      </c>
      <c r="E40" s="86">
        <v>15000</v>
      </c>
      <c r="F40" s="67">
        <f t="shared" si="0"/>
        <v>1500</v>
      </c>
      <c r="G40" s="67">
        <f t="shared" si="1"/>
        <v>16500</v>
      </c>
      <c r="H40" s="67">
        <f t="shared" si="2"/>
        <v>5197500</v>
      </c>
      <c r="I40" s="67">
        <v>4047.4065999999998</v>
      </c>
      <c r="J40" s="67">
        <f t="shared" si="3"/>
        <v>1274933.0789999999</v>
      </c>
      <c r="K40" s="67">
        <f t="shared" si="4"/>
        <v>20547.406599999998</v>
      </c>
      <c r="L40" s="67">
        <f t="shared" si="5"/>
        <v>6472433.0789999999</v>
      </c>
    </row>
    <row r="41" spans="1:12" ht="60" x14ac:dyDescent="0.25">
      <c r="A41" s="71">
        <v>40</v>
      </c>
      <c r="B41" s="73" t="s">
        <v>121</v>
      </c>
      <c r="D41">
        <v>400</v>
      </c>
      <c r="E41" s="86">
        <v>40000</v>
      </c>
      <c r="F41" s="67">
        <f t="shared" si="0"/>
        <v>4000</v>
      </c>
      <c r="G41" s="67">
        <f t="shared" si="1"/>
        <v>44000</v>
      </c>
      <c r="H41" s="67">
        <f t="shared" si="2"/>
        <v>17600000</v>
      </c>
      <c r="I41" s="67">
        <v>4047.4065999999998</v>
      </c>
      <c r="J41" s="67">
        <f t="shared" si="3"/>
        <v>1618962.64</v>
      </c>
      <c r="K41" s="67">
        <f t="shared" si="4"/>
        <v>48047.406600000002</v>
      </c>
      <c r="L41" s="67">
        <f t="shared" si="5"/>
        <v>19218962.640000001</v>
      </c>
    </row>
    <row r="42" spans="1:12" x14ac:dyDescent="0.25">
      <c r="A42">
        <v>41</v>
      </c>
      <c r="B42" s="73" t="s">
        <v>32</v>
      </c>
      <c r="D42">
        <v>70</v>
      </c>
      <c r="E42" s="86">
        <v>26767</v>
      </c>
      <c r="F42" s="67">
        <f t="shared" si="0"/>
        <v>2676.7000000000003</v>
      </c>
      <c r="G42" s="67">
        <f t="shared" si="1"/>
        <v>29443.7</v>
      </c>
      <c r="H42" s="67">
        <f t="shared" si="2"/>
        <v>2061059</v>
      </c>
      <c r="I42" s="67">
        <v>4047.4065999999998</v>
      </c>
      <c r="J42" s="67">
        <f t="shared" si="3"/>
        <v>283318.462</v>
      </c>
      <c r="K42" s="67">
        <f t="shared" si="4"/>
        <v>33491.106599999999</v>
      </c>
      <c r="L42" s="67">
        <f t="shared" si="5"/>
        <v>2344377.4619999998</v>
      </c>
    </row>
    <row r="43" spans="1:12" x14ac:dyDescent="0.25">
      <c r="A43">
        <v>42</v>
      </c>
      <c r="B43" s="73" t="s">
        <v>22</v>
      </c>
      <c r="D43">
        <v>140</v>
      </c>
      <c r="E43" s="86">
        <v>25968</v>
      </c>
      <c r="F43" s="67">
        <f t="shared" si="0"/>
        <v>2596.8000000000002</v>
      </c>
      <c r="G43" s="67">
        <f t="shared" si="1"/>
        <v>28564.799999999999</v>
      </c>
      <c r="H43" s="67">
        <f t="shared" si="2"/>
        <v>3999072</v>
      </c>
      <c r="I43" s="67">
        <v>4047.4065999999998</v>
      </c>
      <c r="J43" s="67">
        <f t="shared" si="3"/>
        <v>566636.924</v>
      </c>
      <c r="K43" s="67">
        <f t="shared" si="4"/>
        <v>32612.206599999998</v>
      </c>
      <c r="L43" s="67">
        <f t="shared" si="5"/>
        <v>4565708.9239999996</v>
      </c>
    </row>
    <row r="44" spans="1:12" x14ac:dyDescent="0.25">
      <c r="A44">
        <v>43</v>
      </c>
      <c r="B44" s="73" t="s">
        <v>28</v>
      </c>
      <c r="D44">
        <v>100</v>
      </c>
      <c r="E44" s="86">
        <v>71380</v>
      </c>
      <c r="F44" s="67">
        <f t="shared" si="0"/>
        <v>7138</v>
      </c>
      <c r="G44" s="67">
        <f t="shared" si="1"/>
        <v>78518</v>
      </c>
      <c r="H44" s="67">
        <f t="shared" si="2"/>
        <v>7851800</v>
      </c>
      <c r="I44" s="67">
        <v>4047.4065999999998</v>
      </c>
      <c r="J44" s="67">
        <f t="shared" si="3"/>
        <v>404740.66</v>
      </c>
      <c r="K44" s="67">
        <f t="shared" si="4"/>
        <v>82565.406600000002</v>
      </c>
      <c r="L44" s="67">
        <f t="shared" si="5"/>
        <v>8256540.6600000001</v>
      </c>
    </row>
    <row r="45" spans="1:12" x14ac:dyDescent="0.25">
      <c r="A45">
        <v>44</v>
      </c>
      <c r="B45" s="73" t="s">
        <v>122</v>
      </c>
      <c r="D45">
        <v>160</v>
      </c>
      <c r="E45" s="86">
        <v>35690</v>
      </c>
      <c r="F45" s="67">
        <f t="shared" si="0"/>
        <v>3569</v>
      </c>
      <c r="G45" s="67">
        <f t="shared" si="1"/>
        <v>39259</v>
      </c>
      <c r="H45" s="67">
        <f t="shared" si="2"/>
        <v>6281440</v>
      </c>
      <c r="I45" s="67">
        <v>4047.4065999999998</v>
      </c>
      <c r="J45" s="67">
        <f t="shared" si="3"/>
        <v>647585.05599999998</v>
      </c>
      <c r="K45" s="67">
        <f t="shared" si="4"/>
        <v>43306.406600000002</v>
      </c>
      <c r="L45" s="67">
        <f t="shared" si="5"/>
        <v>6929025.0559999999</v>
      </c>
    </row>
    <row r="46" spans="1:12" x14ac:dyDescent="0.25">
      <c r="A46">
        <v>45</v>
      </c>
      <c r="B46" s="73" t="s">
        <v>21</v>
      </c>
      <c r="D46">
        <v>420</v>
      </c>
      <c r="E46" s="86">
        <v>27305</v>
      </c>
      <c r="F46" s="67">
        <f t="shared" si="0"/>
        <v>2730.5</v>
      </c>
      <c r="G46" s="67">
        <f t="shared" si="1"/>
        <v>30035.5</v>
      </c>
      <c r="H46" s="67">
        <f t="shared" si="2"/>
        <v>12614910</v>
      </c>
      <c r="I46" s="67">
        <v>4047.4065999999998</v>
      </c>
      <c r="J46" s="67">
        <f t="shared" si="3"/>
        <v>1699910.7719999999</v>
      </c>
      <c r="K46" s="67">
        <f t="shared" si="4"/>
        <v>34082.906600000002</v>
      </c>
      <c r="L46" s="67">
        <f t="shared" si="5"/>
        <v>14314820.772000002</v>
      </c>
    </row>
    <row r="47" spans="1:12" x14ac:dyDescent="0.25">
      <c r="A47">
        <v>46</v>
      </c>
      <c r="B47" s="73" t="s">
        <v>123</v>
      </c>
      <c r="D47">
        <v>840</v>
      </c>
      <c r="E47" s="86">
        <v>17845</v>
      </c>
      <c r="F47" s="67">
        <f t="shared" si="0"/>
        <v>1784.5</v>
      </c>
      <c r="G47" s="67">
        <f t="shared" si="1"/>
        <v>19629.5</v>
      </c>
      <c r="H47" s="67">
        <f t="shared" si="2"/>
        <v>16488780</v>
      </c>
      <c r="I47" s="67">
        <v>4047.4065999999998</v>
      </c>
      <c r="J47" s="67">
        <f t="shared" si="3"/>
        <v>3399821.5439999998</v>
      </c>
      <c r="K47" s="67">
        <f t="shared" si="4"/>
        <v>23676.906599999998</v>
      </c>
      <c r="L47" s="67">
        <f t="shared" si="5"/>
        <v>19888601.544</v>
      </c>
    </row>
    <row r="48" spans="1:12" ht="75" x14ac:dyDescent="0.25">
      <c r="A48" s="71">
        <v>47</v>
      </c>
      <c r="B48" s="73" t="s">
        <v>124</v>
      </c>
      <c r="D48">
        <v>140</v>
      </c>
      <c r="E48" s="86">
        <v>35690</v>
      </c>
      <c r="F48" s="67">
        <f t="shared" si="0"/>
        <v>3569</v>
      </c>
      <c r="G48" s="67">
        <f t="shared" si="1"/>
        <v>39259</v>
      </c>
      <c r="H48" s="67">
        <f t="shared" si="2"/>
        <v>5496260</v>
      </c>
      <c r="I48" s="67">
        <v>4047.4065999999998</v>
      </c>
      <c r="J48" s="67">
        <f t="shared" si="3"/>
        <v>566636.924</v>
      </c>
      <c r="K48" s="67">
        <f t="shared" si="4"/>
        <v>43306.406600000002</v>
      </c>
      <c r="L48" s="67">
        <f t="shared" si="5"/>
        <v>6062896.9240000006</v>
      </c>
    </row>
    <row r="49" spans="1:12" ht="30" x14ac:dyDescent="0.25">
      <c r="A49" s="71">
        <v>48</v>
      </c>
      <c r="B49" s="73" t="s">
        <v>125</v>
      </c>
      <c r="D49">
        <v>210</v>
      </c>
      <c r="E49" s="86">
        <v>42237</v>
      </c>
      <c r="F49" s="67">
        <f t="shared" si="0"/>
        <v>4223.7</v>
      </c>
      <c r="G49" s="67">
        <f t="shared" si="1"/>
        <v>46460.7</v>
      </c>
      <c r="H49" s="67">
        <f t="shared" si="2"/>
        <v>9756747</v>
      </c>
      <c r="I49" s="67">
        <v>4047.4065999999998</v>
      </c>
      <c r="J49" s="67">
        <f t="shared" si="3"/>
        <v>849955.38599999994</v>
      </c>
      <c r="K49" s="67">
        <f t="shared" si="4"/>
        <v>50508.106599999999</v>
      </c>
      <c r="L49" s="67">
        <f t="shared" si="5"/>
        <v>10606702.386</v>
      </c>
    </row>
    <row r="50" spans="1:12" x14ac:dyDescent="0.25">
      <c r="A50">
        <v>49</v>
      </c>
      <c r="B50" s="73" t="s">
        <v>22</v>
      </c>
      <c r="D50">
        <v>140</v>
      </c>
      <c r="E50" s="86">
        <v>35000</v>
      </c>
      <c r="F50" s="67">
        <f t="shared" si="0"/>
        <v>3500</v>
      </c>
      <c r="G50" s="67">
        <f t="shared" si="1"/>
        <v>38500</v>
      </c>
      <c r="H50" s="67">
        <f t="shared" si="2"/>
        <v>5390000</v>
      </c>
      <c r="I50" s="67">
        <v>4047.4065999999998</v>
      </c>
      <c r="J50" s="67">
        <f t="shared" si="3"/>
        <v>566636.924</v>
      </c>
      <c r="K50" s="67">
        <f t="shared" si="4"/>
        <v>42547.406600000002</v>
      </c>
      <c r="L50" s="67">
        <f t="shared" si="5"/>
        <v>5956636.9240000006</v>
      </c>
    </row>
    <row r="51" spans="1:12" x14ac:dyDescent="0.25">
      <c r="A51">
        <v>50</v>
      </c>
      <c r="B51" s="73" t="s">
        <v>32</v>
      </c>
      <c r="D51">
        <v>70</v>
      </c>
      <c r="E51" s="86">
        <v>30036</v>
      </c>
      <c r="F51" s="67">
        <f t="shared" si="0"/>
        <v>3003.6000000000004</v>
      </c>
      <c r="G51" s="67">
        <f t="shared" si="1"/>
        <v>33039.599999999999</v>
      </c>
      <c r="H51" s="67">
        <f t="shared" si="2"/>
        <v>2312772</v>
      </c>
      <c r="I51" s="67">
        <v>4047.4065999999998</v>
      </c>
      <c r="J51" s="67">
        <f t="shared" si="3"/>
        <v>283318.462</v>
      </c>
      <c r="K51" s="67">
        <f t="shared" si="4"/>
        <v>37087.006600000001</v>
      </c>
      <c r="L51" s="67">
        <f t="shared" si="5"/>
        <v>2596090.4619999998</v>
      </c>
    </row>
    <row r="52" spans="1:12" ht="30" x14ac:dyDescent="0.25">
      <c r="A52" s="71">
        <v>51</v>
      </c>
      <c r="B52" s="73" t="s">
        <v>126</v>
      </c>
      <c r="D52">
        <v>220</v>
      </c>
      <c r="E52" s="86">
        <v>35690</v>
      </c>
      <c r="F52" s="67">
        <f t="shared" si="0"/>
        <v>3569</v>
      </c>
      <c r="G52" s="67">
        <f t="shared" si="1"/>
        <v>39259</v>
      </c>
      <c r="H52" s="67">
        <f t="shared" si="2"/>
        <v>8636980</v>
      </c>
      <c r="I52" s="67">
        <v>4047.4065999999998</v>
      </c>
      <c r="J52" s="67">
        <f t="shared" si="3"/>
        <v>890429.45199999993</v>
      </c>
      <c r="K52" s="67">
        <f t="shared" si="4"/>
        <v>43306.406600000002</v>
      </c>
      <c r="L52" s="67">
        <f t="shared" si="5"/>
        <v>9527409.4519999996</v>
      </c>
    </row>
    <row r="53" spans="1:12" ht="45" x14ac:dyDescent="0.25">
      <c r="A53" s="71">
        <v>52</v>
      </c>
      <c r="B53" s="73" t="s">
        <v>127</v>
      </c>
      <c r="D53">
        <v>200</v>
      </c>
      <c r="E53" s="86">
        <v>29505</v>
      </c>
      <c r="F53" s="67">
        <f t="shared" si="0"/>
        <v>2950.5</v>
      </c>
      <c r="G53" s="67">
        <f t="shared" si="1"/>
        <v>32455.5</v>
      </c>
      <c r="H53" s="67">
        <f t="shared" si="2"/>
        <v>6491100</v>
      </c>
      <c r="I53" s="67">
        <v>4047.4065999999998</v>
      </c>
      <c r="J53" s="67">
        <f t="shared" si="3"/>
        <v>809481.32</v>
      </c>
      <c r="K53" s="67">
        <f t="shared" si="4"/>
        <v>36502.906600000002</v>
      </c>
      <c r="L53" s="67">
        <f t="shared" si="5"/>
        <v>7300581.3200000003</v>
      </c>
    </row>
    <row r="54" spans="1:12" x14ac:dyDescent="0.25">
      <c r="A54">
        <v>53</v>
      </c>
      <c r="B54" s="73" t="s">
        <v>36</v>
      </c>
      <c r="C54" t="s">
        <v>81</v>
      </c>
      <c r="D54">
        <v>900</v>
      </c>
      <c r="E54" s="86">
        <v>69319</v>
      </c>
      <c r="F54" s="67">
        <f t="shared" si="0"/>
        <v>6931.9000000000005</v>
      </c>
      <c r="G54" s="67">
        <f t="shared" si="1"/>
        <v>76250.899999999994</v>
      </c>
      <c r="H54" s="67">
        <f t="shared" si="2"/>
        <v>68625810</v>
      </c>
      <c r="I54" s="67">
        <v>4047.4065999999998</v>
      </c>
      <c r="J54" s="67">
        <f t="shared" si="3"/>
        <v>3642665.94</v>
      </c>
      <c r="K54" s="67">
        <f t="shared" si="4"/>
        <v>80298.306599999996</v>
      </c>
      <c r="L54" s="67">
        <f t="shared" si="5"/>
        <v>72268475.939999998</v>
      </c>
    </row>
    <row r="55" spans="1:12" x14ac:dyDescent="0.25">
      <c r="A55">
        <v>54</v>
      </c>
      <c r="B55" s="73" t="s">
        <v>37</v>
      </c>
      <c r="C55" t="s">
        <v>81</v>
      </c>
      <c r="D55">
        <v>196</v>
      </c>
      <c r="E55" s="86">
        <v>45424</v>
      </c>
      <c r="F55" s="67">
        <f t="shared" si="0"/>
        <v>4542.4000000000005</v>
      </c>
      <c r="G55" s="67">
        <f t="shared" si="1"/>
        <v>49966.400000000001</v>
      </c>
      <c r="H55" s="67">
        <f t="shared" si="2"/>
        <v>9793414.4000000004</v>
      </c>
      <c r="I55" s="67">
        <v>4047.4065999999998</v>
      </c>
      <c r="J55" s="67">
        <f t="shared" si="3"/>
        <v>793291.6936</v>
      </c>
      <c r="K55" s="67">
        <f t="shared" si="4"/>
        <v>54013.806600000004</v>
      </c>
      <c r="L55" s="67">
        <f t="shared" si="5"/>
        <v>10586706.093600001</v>
      </c>
    </row>
    <row r="56" spans="1:12" x14ac:dyDescent="0.25">
      <c r="A56">
        <v>55</v>
      </c>
      <c r="B56" s="73" t="s">
        <v>38</v>
      </c>
      <c r="C56" t="s">
        <v>82</v>
      </c>
      <c r="D56">
        <v>210</v>
      </c>
      <c r="E56" s="86">
        <v>53535</v>
      </c>
      <c r="F56" s="67">
        <f t="shared" si="0"/>
        <v>5353.5</v>
      </c>
      <c r="G56" s="67">
        <f t="shared" si="1"/>
        <v>58888.5</v>
      </c>
      <c r="H56" s="67">
        <f t="shared" si="2"/>
        <v>12366585</v>
      </c>
      <c r="I56" s="67">
        <v>4047.4065999999998</v>
      </c>
      <c r="J56" s="67">
        <f t="shared" si="3"/>
        <v>849955.38599999994</v>
      </c>
      <c r="K56" s="67">
        <f t="shared" si="4"/>
        <v>62935.906600000002</v>
      </c>
      <c r="L56" s="67">
        <f t="shared" si="5"/>
        <v>13216540.386</v>
      </c>
    </row>
    <row r="57" spans="1:12" x14ac:dyDescent="0.25">
      <c r="A57">
        <v>56</v>
      </c>
      <c r="B57" s="73" t="s">
        <v>17</v>
      </c>
      <c r="C57" t="s">
        <v>82</v>
      </c>
      <c r="D57">
        <v>42</v>
      </c>
      <c r="E57" s="86">
        <v>63070</v>
      </c>
      <c r="F57" s="67">
        <f t="shared" si="0"/>
        <v>6307</v>
      </c>
      <c r="G57" s="67">
        <f t="shared" si="1"/>
        <v>69377</v>
      </c>
      <c r="H57" s="67">
        <f t="shared" si="2"/>
        <v>2913834</v>
      </c>
      <c r="I57" s="67">
        <v>4047.4065999999998</v>
      </c>
      <c r="J57" s="67">
        <f t="shared" si="3"/>
        <v>169991.0772</v>
      </c>
      <c r="K57" s="67">
        <f t="shared" si="4"/>
        <v>73424.406600000002</v>
      </c>
      <c r="L57" s="67">
        <f t="shared" si="5"/>
        <v>3083825.0772000002</v>
      </c>
    </row>
    <row r="58" spans="1:12" x14ac:dyDescent="0.25">
      <c r="A58">
        <v>57</v>
      </c>
      <c r="B58" s="73" t="s">
        <v>39</v>
      </c>
      <c r="C58" t="s">
        <v>82</v>
      </c>
      <c r="D58">
        <v>168</v>
      </c>
      <c r="E58" s="86">
        <v>53535</v>
      </c>
      <c r="F58" s="67">
        <f t="shared" si="0"/>
        <v>5353.5</v>
      </c>
      <c r="G58" s="67">
        <f t="shared" si="1"/>
        <v>58888.5</v>
      </c>
      <c r="H58" s="67">
        <f t="shared" si="2"/>
        <v>9893268</v>
      </c>
      <c r="I58" s="67">
        <v>4047.4065999999998</v>
      </c>
      <c r="J58" s="67">
        <f t="shared" si="3"/>
        <v>679964.3088</v>
      </c>
      <c r="K58" s="67">
        <f t="shared" si="4"/>
        <v>62935.906600000002</v>
      </c>
      <c r="L58" s="67">
        <f t="shared" si="5"/>
        <v>10573232.308800001</v>
      </c>
    </row>
    <row r="59" spans="1:12" x14ac:dyDescent="0.25">
      <c r="A59">
        <v>58</v>
      </c>
      <c r="B59" s="73" t="s">
        <v>40</v>
      </c>
      <c r="C59" t="s">
        <v>82</v>
      </c>
      <c r="D59">
        <v>63</v>
      </c>
      <c r="E59" s="86">
        <v>63070</v>
      </c>
      <c r="F59" s="67">
        <f t="shared" si="0"/>
        <v>6307</v>
      </c>
      <c r="G59" s="67">
        <f t="shared" si="1"/>
        <v>69377</v>
      </c>
      <c r="H59" s="67">
        <f t="shared" si="2"/>
        <v>4370751</v>
      </c>
      <c r="I59" s="67">
        <v>4047.4065999999998</v>
      </c>
      <c r="J59" s="67">
        <f t="shared" si="3"/>
        <v>254986.6158</v>
      </c>
      <c r="K59" s="67">
        <f t="shared" si="4"/>
        <v>73424.406600000002</v>
      </c>
      <c r="L59" s="67">
        <f t="shared" si="5"/>
        <v>4625737.6157999998</v>
      </c>
    </row>
    <row r="60" spans="1:12" x14ac:dyDescent="0.25">
      <c r="A60">
        <v>59</v>
      </c>
      <c r="B60" s="73" t="s">
        <v>128</v>
      </c>
      <c r="C60" t="s">
        <v>82</v>
      </c>
      <c r="D60">
        <v>170</v>
      </c>
      <c r="E60" s="86">
        <v>53535</v>
      </c>
      <c r="F60" s="67">
        <f t="shared" si="0"/>
        <v>5353.5</v>
      </c>
      <c r="G60" s="67">
        <f t="shared" si="1"/>
        <v>58888.5</v>
      </c>
      <c r="H60" s="67">
        <f t="shared" si="2"/>
        <v>10011045</v>
      </c>
      <c r="I60" s="67">
        <v>4047.4065999999998</v>
      </c>
      <c r="J60" s="67">
        <f t="shared" si="3"/>
        <v>688059.12199999997</v>
      </c>
      <c r="K60" s="67">
        <f t="shared" si="4"/>
        <v>62935.906600000002</v>
      </c>
      <c r="L60" s="67">
        <f t="shared" si="5"/>
        <v>10699104.122</v>
      </c>
    </row>
    <row r="61" spans="1:12" x14ac:dyDescent="0.25">
      <c r="A61">
        <v>60</v>
      </c>
      <c r="B61" s="73" t="s">
        <v>39</v>
      </c>
      <c r="C61" t="s">
        <v>82</v>
      </c>
      <c r="D61">
        <v>168</v>
      </c>
      <c r="E61" s="86">
        <v>71380</v>
      </c>
      <c r="F61" s="67">
        <f t="shared" si="0"/>
        <v>7138</v>
      </c>
      <c r="G61" s="67">
        <f t="shared" si="1"/>
        <v>78518</v>
      </c>
      <c r="H61" s="67">
        <f t="shared" si="2"/>
        <v>13191024</v>
      </c>
      <c r="I61" s="67">
        <v>4047.4065999999998</v>
      </c>
      <c r="J61" s="67">
        <f t="shared" si="3"/>
        <v>679964.3088</v>
      </c>
      <c r="K61" s="67">
        <f t="shared" si="4"/>
        <v>82565.406600000002</v>
      </c>
      <c r="L61" s="67">
        <f t="shared" si="5"/>
        <v>13870988.308800001</v>
      </c>
    </row>
    <row r="62" spans="1:12" x14ac:dyDescent="0.25">
      <c r="A62">
        <v>61</v>
      </c>
      <c r="B62" s="73" t="s">
        <v>42</v>
      </c>
      <c r="C62" t="s">
        <v>82</v>
      </c>
      <c r="D62">
        <v>330</v>
      </c>
      <c r="E62" s="86">
        <v>35690</v>
      </c>
      <c r="F62" s="67">
        <f t="shared" si="0"/>
        <v>3569</v>
      </c>
      <c r="G62" s="67">
        <f t="shared" si="1"/>
        <v>39259</v>
      </c>
      <c r="H62" s="67">
        <f t="shared" si="2"/>
        <v>12955470</v>
      </c>
      <c r="I62" s="67">
        <v>4047.4065999999998</v>
      </c>
      <c r="J62" s="67">
        <f t="shared" si="3"/>
        <v>1335644.1779999998</v>
      </c>
      <c r="K62" s="67">
        <f t="shared" si="4"/>
        <v>43306.406600000002</v>
      </c>
      <c r="L62" s="67">
        <f t="shared" si="5"/>
        <v>14291114.178000001</v>
      </c>
    </row>
    <row r="63" spans="1:12" x14ac:dyDescent="0.25">
      <c r="A63">
        <v>62</v>
      </c>
      <c r="B63" s="73" t="s">
        <v>41</v>
      </c>
      <c r="C63" t="s">
        <v>82</v>
      </c>
      <c r="D63">
        <v>147</v>
      </c>
      <c r="E63" s="86">
        <v>80380</v>
      </c>
      <c r="F63" s="67">
        <f t="shared" si="0"/>
        <v>8038</v>
      </c>
      <c r="G63" s="67">
        <f t="shared" si="1"/>
        <v>88418</v>
      </c>
      <c r="H63" s="67">
        <f t="shared" si="2"/>
        <v>12997446</v>
      </c>
      <c r="I63" s="67">
        <v>4047.4065999999998</v>
      </c>
      <c r="J63" s="67">
        <f t="shared" si="3"/>
        <v>594968.77020000003</v>
      </c>
      <c r="K63" s="67">
        <f t="shared" si="4"/>
        <v>92465.406600000002</v>
      </c>
      <c r="L63" s="67">
        <f t="shared" si="5"/>
        <v>13592414.770200001</v>
      </c>
    </row>
    <row r="64" spans="1:12" x14ac:dyDescent="0.25">
      <c r="A64">
        <v>63</v>
      </c>
      <c r="B64" s="73" t="s">
        <v>32</v>
      </c>
      <c r="C64" t="s">
        <v>82</v>
      </c>
      <c r="D64">
        <v>70</v>
      </c>
      <c r="E64" s="86">
        <v>22706</v>
      </c>
      <c r="F64" s="67">
        <f t="shared" si="0"/>
        <v>2270.6</v>
      </c>
      <c r="G64" s="67">
        <f t="shared" si="1"/>
        <v>24976.6</v>
      </c>
      <c r="H64" s="67">
        <f t="shared" si="2"/>
        <v>1748362</v>
      </c>
      <c r="I64" s="67">
        <v>4047.4065999999998</v>
      </c>
      <c r="J64" s="67">
        <f t="shared" si="3"/>
        <v>283318.462</v>
      </c>
      <c r="K64" s="67">
        <f t="shared" si="4"/>
        <v>29024.006599999997</v>
      </c>
      <c r="L64" s="67">
        <f t="shared" si="5"/>
        <v>2031680.4619999998</v>
      </c>
    </row>
    <row r="65" spans="1:12" x14ac:dyDescent="0.25">
      <c r="A65">
        <v>64</v>
      </c>
      <c r="B65" s="73" t="s">
        <v>129</v>
      </c>
      <c r="C65" t="s">
        <v>82</v>
      </c>
      <c r="D65">
        <v>360</v>
      </c>
      <c r="E65" s="86">
        <v>53535</v>
      </c>
      <c r="F65" s="67">
        <f t="shared" si="0"/>
        <v>5353.5</v>
      </c>
      <c r="G65" s="67">
        <f t="shared" si="1"/>
        <v>58888.5</v>
      </c>
      <c r="H65" s="67">
        <f t="shared" si="2"/>
        <v>21199860</v>
      </c>
      <c r="I65" s="67">
        <v>4047.4065999999998</v>
      </c>
      <c r="J65" s="67">
        <f t="shared" si="3"/>
        <v>1457066.3759999999</v>
      </c>
      <c r="K65" s="67">
        <f t="shared" si="4"/>
        <v>62935.906600000002</v>
      </c>
      <c r="L65" s="67">
        <f t="shared" si="5"/>
        <v>22656926.376000002</v>
      </c>
    </row>
    <row r="66" spans="1:12" ht="90" x14ac:dyDescent="0.25">
      <c r="A66" s="76">
        <v>65</v>
      </c>
      <c r="B66" s="73" t="s">
        <v>130</v>
      </c>
      <c r="C66" t="s">
        <v>82</v>
      </c>
      <c r="D66">
        <v>28</v>
      </c>
      <c r="E66" s="86">
        <v>30660</v>
      </c>
      <c r="F66" s="67">
        <f t="shared" si="0"/>
        <v>3066</v>
      </c>
      <c r="G66" s="67">
        <f t="shared" si="1"/>
        <v>33726</v>
      </c>
      <c r="H66" s="67">
        <f t="shared" si="2"/>
        <v>944328</v>
      </c>
      <c r="I66" s="67">
        <v>4047.4065999999998</v>
      </c>
      <c r="J66" s="67">
        <f t="shared" si="3"/>
        <v>113327.3848</v>
      </c>
      <c r="K66" s="67">
        <f t="shared" si="4"/>
        <v>37773.406600000002</v>
      </c>
      <c r="L66" s="67">
        <f t="shared" si="5"/>
        <v>1057655.3848000001</v>
      </c>
    </row>
    <row r="67" spans="1:12" ht="45" x14ac:dyDescent="0.25">
      <c r="A67" s="71">
        <v>66</v>
      </c>
      <c r="B67" s="73" t="s">
        <v>75</v>
      </c>
      <c r="C67" t="s">
        <v>82</v>
      </c>
      <c r="D67">
        <v>42</v>
      </c>
      <c r="E67" s="86">
        <v>35690</v>
      </c>
      <c r="F67" s="67">
        <f t="shared" ref="F67:F91" si="6">+E67*0.1</f>
        <v>3569</v>
      </c>
      <c r="G67" s="67">
        <f t="shared" ref="G67:G91" si="7">+E67+F67</f>
        <v>39259</v>
      </c>
      <c r="H67" s="67">
        <f t="shared" ref="H67:H91" si="8">+G67*D67</f>
        <v>1648878</v>
      </c>
      <c r="I67" s="67">
        <v>4047.4065999999998</v>
      </c>
      <c r="J67" s="67">
        <f t="shared" ref="J67:J90" si="9">+I67*D67</f>
        <v>169991.0772</v>
      </c>
      <c r="K67" s="67">
        <f t="shared" ref="K67:K90" si="10">+G67+I67</f>
        <v>43306.406600000002</v>
      </c>
      <c r="L67" s="67">
        <f t="shared" ref="L67:L90" si="11">+D67*K67</f>
        <v>1818869.0772000002</v>
      </c>
    </row>
    <row r="68" spans="1:12" x14ac:dyDescent="0.25">
      <c r="A68">
        <v>67</v>
      </c>
      <c r="B68" s="73" t="s">
        <v>44</v>
      </c>
      <c r="C68" t="s">
        <v>85</v>
      </c>
      <c r="D68">
        <v>154</v>
      </c>
      <c r="E68" s="86">
        <v>53475</v>
      </c>
      <c r="F68" s="67">
        <f t="shared" si="6"/>
        <v>5347.5</v>
      </c>
      <c r="G68" s="67">
        <f t="shared" si="7"/>
        <v>58822.5</v>
      </c>
      <c r="H68" s="67">
        <f t="shared" si="8"/>
        <v>9058665</v>
      </c>
      <c r="I68" s="67">
        <v>4047.4065999999998</v>
      </c>
      <c r="J68" s="67">
        <f t="shared" si="9"/>
        <v>623300.61639999994</v>
      </c>
      <c r="K68" s="67">
        <f t="shared" si="10"/>
        <v>62869.906600000002</v>
      </c>
      <c r="L68" s="67">
        <f t="shared" si="11"/>
        <v>9681965.6163999997</v>
      </c>
    </row>
    <row r="69" spans="1:12" x14ac:dyDescent="0.25">
      <c r="A69">
        <v>68</v>
      </c>
      <c r="B69" s="73" t="s">
        <v>131</v>
      </c>
      <c r="C69" t="s">
        <v>86</v>
      </c>
      <c r="D69">
        <v>78</v>
      </c>
      <c r="E69" s="86">
        <v>35690</v>
      </c>
      <c r="F69" s="67">
        <f t="shared" si="6"/>
        <v>3569</v>
      </c>
      <c r="G69" s="67">
        <f t="shared" si="7"/>
        <v>39259</v>
      </c>
      <c r="H69" s="67">
        <f t="shared" si="8"/>
        <v>3062202</v>
      </c>
      <c r="I69" s="67">
        <v>4047.4065999999998</v>
      </c>
      <c r="J69" s="67">
        <f t="shared" si="9"/>
        <v>315697.71479999996</v>
      </c>
      <c r="K69" s="67">
        <f t="shared" si="10"/>
        <v>43306.406600000002</v>
      </c>
      <c r="L69" s="67">
        <f t="shared" si="11"/>
        <v>3377899.7148000002</v>
      </c>
    </row>
    <row r="70" spans="1:12" x14ac:dyDescent="0.25">
      <c r="A70">
        <v>69</v>
      </c>
      <c r="B70" s="73" t="s">
        <v>30</v>
      </c>
      <c r="C70" t="s">
        <v>86</v>
      </c>
      <c r="D70">
        <v>60</v>
      </c>
      <c r="E70" s="86">
        <v>71380</v>
      </c>
      <c r="F70" s="67">
        <f t="shared" si="6"/>
        <v>7138</v>
      </c>
      <c r="G70" s="67">
        <f t="shared" si="7"/>
        <v>78518</v>
      </c>
      <c r="H70" s="67">
        <f t="shared" si="8"/>
        <v>4711080</v>
      </c>
      <c r="I70" s="67">
        <v>4047.4065999999998</v>
      </c>
      <c r="J70" s="67">
        <f t="shared" si="9"/>
        <v>242844.39599999998</v>
      </c>
      <c r="K70" s="67">
        <f t="shared" si="10"/>
        <v>82565.406600000002</v>
      </c>
      <c r="L70" s="67">
        <f t="shared" si="11"/>
        <v>4953924.3959999997</v>
      </c>
    </row>
    <row r="71" spans="1:12" x14ac:dyDescent="0.25">
      <c r="A71">
        <v>70</v>
      </c>
      <c r="B71" s="73" t="s">
        <v>132</v>
      </c>
      <c r="C71" t="s">
        <v>86</v>
      </c>
      <c r="D71">
        <v>72</v>
      </c>
      <c r="E71" s="86">
        <v>35690</v>
      </c>
      <c r="F71" s="67">
        <f t="shared" si="6"/>
        <v>3569</v>
      </c>
      <c r="G71" s="67">
        <f t="shared" si="7"/>
        <v>39259</v>
      </c>
      <c r="H71" s="67">
        <f t="shared" si="8"/>
        <v>2826648</v>
      </c>
      <c r="I71" s="67">
        <v>4047.4065999999998</v>
      </c>
      <c r="J71" s="67">
        <f t="shared" si="9"/>
        <v>291413.27519999997</v>
      </c>
      <c r="K71" s="67">
        <f t="shared" si="10"/>
        <v>43306.406600000002</v>
      </c>
      <c r="L71" s="67">
        <f t="shared" si="11"/>
        <v>3118061.2752</v>
      </c>
    </row>
    <row r="72" spans="1:12" x14ac:dyDescent="0.25">
      <c r="A72">
        <v>71</v>
      </c>
      <c r="B72" s="73" t="s">
        <v>133</v>
      </c>
      <c r="C72" t="s">
        <v>86</v>
      </c>
      <c r="D72">
        <v>6</v>
      </c>
      <c r="E72" s="86">
        <v>71380</v>
      </c>
      <c r="F72" s="67">
        <f t="shared" si="6"/>
        <v>7138</v>
      </c>
      <c r="G72" s="67">
        <f t="shared" si="7"/>
        <v>78518</v>
      </c>
      <c r="H72" s="67">
        <f t="shared" si="8"/>
        <v>471108</v>
      </c>
      <c r="I72" s="67">
        <v>4047.4065999999998</v>
      </c>
      <c r="J72" s="67">
        <f t="shared" si="9"/>
        <v>24284.439599999998</v>
      </c>
      <c r="K72" s="67">
        <f t="shared" si="10"/>
        <v>82565.406600000002</v>
      </c>
      <c r="L72" s="67">
        <f t="shared" si="11"/>
        <v>495392.43960000004</v>
      </c>
    </row>
    <row r="73" spans="1:12" x14ac:dyDescent="0.25">
      <c r="A73">
        <v>72</v>
      </c>
      <c r="B73" s="73" t="s">
        <v>134</v>
      </c>
      <c r="C73" t="s">
        <v>86</v>
      </c>
      <c r="D73">
        <v>12</v>
      </c>
      <c r="E73" s="86">
        <v>35690</v>
      </c>
      <c r="F73" s="67">
        <f t="shared" si="6"/>
        <v>3569</v>
      </c>
      <c r="G73" s="67">
        <f t="shared" si="7"/>
        <v>39259</v>
      </c>
      <c r="H73" s="67">
        <f t="shared" si="8"/>
        <v>471108</v>
      </c>
      <c r="I73" s="67">
        <v>4047.4065999999998</v>
      </c>
      <c r="J73" s="67">
        <f t="shared" si="9"/>
        <v>48568.879199999996</v>
      </c>
      <c r="K73" s="67">
        <f t="shared" si="10"/>
        <v>43306.406600000002</v>
      </c>
      <c r="L73" s="67">
        <f t="shared" si="11"/>
        <v>519676.87920000002</v>
      </c>
    </row>
    <row r="74" spans="1:12" x14ac:dyDescent="0.25">
      <c r="A74">
        <v>73</v>
      </c>
      <c r="B74" s="73" t="s">
        <v>17</v>
      </c>
      <c r="C74" t="s">
        <v>86</v>
      </c>
      <c r="D74">
        <v>42</v>
      </c>
      <c r="E74" s="86">
        <v>71380</v>
      </c>
      <c r="F74" s="67">
        <f t="shared" si="6"/>
        <v>7138</v>
      </c>
      <c r="G74" s="67">
        <f t="shared" si="7"/>
        <v>78518</v>
      </c>
      <c r="H74" s="67">
        <f t="shared" si="8"/>
        <v>3297756</v>
      </c>
      <c r="I74" s="67">
        <v>4047.4065999999998</v>
      </c>
      <c r="J74" s="67">
        <f t="shared" si="9"/>
        <v>169991.0772</v>
      </c>
      <c r="K74" s="67">
        <f t="shared" si="10"/>
        <v>82565.406600000002</v>
      </c>
      <c r="L74" s="67">
        <f t="shared" si="11"/>
        <v>3467747.0772000002</v>
      </c>
    </row>
    <row r="75" spans="1:12" x14ac:dyDescent="0.25">
      <c r="A75">
        <v>74</v>
      </c>
      <c r="B75" s="73" t="s">
        <v>12</v>
      </c>
      <c r="C75" t="s">
        <v>86</v>
      </c>
      <c r="D75">
        <v>1200</v>
      </c>
      <c r="E75" s="86">
        <v>13000</v>
      </c>
      <c r="F75" s="67">
        <f t="shared" si="6"/>
        <v>1300</v>
      </c>
      <c r="G75" s="67">
        <f t="shared" si="7"/>
        <v>14300</v>
      </c>
      <c r="H75" s="67">
        <f t="shared" si="8"/>
        <v>17160000</v>
      </c>
      <c r="I75" s="67">
        <v>4047.4065999999998</v>
      </c>
      <c r="J75" s="67">
        <f t="shared" si="9"/>
        <v>4856887.92</v>
      </c>
      <c r="K75" s="67">
        <f t="shared" si="10"/>
        <v>18347.406599999998</v>
      </c>
      <c r="L75" s="67">
        <f t="shared" si="11"/>
        <v>22016887.919999998</v>
      </c>
    </row>
    <row r="76" spans="1:12" x14ac:dyDescent="0.25">
      <c r="A76">
        <v>75</v>
      </c>
      <c r="B76" s="73" t="s">
        <v>46</v>
      </c>
      <c r="C76" t="s">
        <v>87</v>
      </c>
      <c r="D76">
        <v>1500</v>
      </c>
      <c r="E76" s="86">
        <v>55235</v>
      </c>
      <c r="F76" s="67">
        <f t="shared" si="6"/>
        <v>5523.5</v>
      </c>
      <c r="G76" s="67">
        <f t="shared" si="7"/>
        <v>60758.5</v>
      </c>
      <c r="H76" s="67">
        <f t="shared" si="8"/>
        <v>91137750</v>
      </c>
      <c r="I76" s="67">
        <v>4047.4065999999998</v>
      </c>
      <c r="J76" s="67">
        <f t="shared" si="9"/>
        <v>6071109.8999999994</v>
      </c>
      <c r="K76" s="67">
        <f t="shared" si="10"/>
        <v>64805.906600000002</v>
      </c>
      <c r="L76" s="67">
        <f t="shared" si="11"/>
        <v>97208859.900000006</v>
      </c>
    </row>
    <row r="77" spans="1:12" x14ac:dyDescent="0.25">
      <c r="A77">
        <v>76</v>
      </c>
      <c r="B77" s="73" t="s">
        <v>135</v>
      </c>
      <c r="C77" t="s">
        <v>88</v>
      </c>
      <c r="D77">
        <v>14000</v>
      </c>
      <c r="E77" s="86">
        <v>2270</v>
      </c>
      <c r="F77" s="67">
        <f t="shared" si="6"/>
        <v>227</v>
      </c>
      <c r="G77" s="67">
        <f t="shared" si="7"/>
        <v>2497</v>
      </c>
      <c r="H77" s="67">
        <f t="shared" si="8"/>
        <v>34958000</v>
      </c>
      <c r="I77" s="67">
        <v>4047.4065999999998</v>
      </c>
      <c r="J77" s="67">
        <f t="shared" si="9"/>
        <v>56663692.399999999</v>
      </c>
      <c r="K77" s="67">
        <f t="shared" si="10"/>
        <v>6544.4066000000003</v>
      </c>
      <c r="L77" s="67">
        <f t="shared" si="11"/>
        <v>91621692.400000006</v>
      </c>
    </row>
    <row r="78" spans="1:12" x14ac:dyDescent="0.25">
      <c r="A78">
        <v>77</v>
      </c>
      <c r="B78" s="73" t="s">
        <v>77</v>
      </c>
      <c r="C78" t="s">
        <v>88</v>
      </c>
      <c r="D78">
        <v>28</v>
      </c>
      <c r="E78" s="86">
        <v>29059</v>
      </c>
      <c r="F78" s="67">
        <f t="shared" si="6"/>
        <v>2905.9</v>
      </c>
      <c r="G78" s="67">
        <f t="shared" si="7"/>
        <v>31964.9</v>
      </c>
      <c r="H78" s="67">
        <f t="shared" si="8"/>
        <v>895017.20000000007</v>
      </c>
      <c r="I78" s="67">
        <v>4047.4065999999998</v>
      </c>
      <c r="J78" s="67">
        <f t="shared" si="9"/>
        <v>113327.3848</v>
      </c>
      <c r="K78" s="67">
        <f t="shared" si="10"/>
        <v>36012.306600000004</v>
      </c>
      <c r="L78" s="67">
        <f t="shared" si="11"/>
        <v>1008344.5848000001</v>
      </c>
    </row>
    <row r="79" spans="1:12" x14ac:dyDescent="0.25">
      <c r="A79">
        <v>78</v>
      </c>
      <c r="B79" s="73" t="s">
        <v>77</v>
      </c>
      <c r="C79" t="s">
        <v>88</v>
      </c>
      <c r="D79">
        <v>28</v>
      </c>
      <c r="E79" s="86">
        <v>29059</v>
      </c>
      <c r="F79" s="67">
        <f t="shared" si="6"/>
        <v>2905.9</v>
      </c>
      <c r="G79" s="67">
        <f t="shared" si="7"/>
        <v>31964.9</v>
      </c>
      <c r="H79" s="67">
        <f t="shared" si="8"/>
        <v>895017.20000000007</v>
      </c>
      <c r="I79" s="67">
        <v>4047.4065999999998</v>
      </c>
      <c r="J79" s="67">
        <f t="shared" si="9"/>
        <v>113327.3848</v>
      </c>
      <c r="K79" s="67">
        <f t="shared" si="10"/>
        <v>36012.306600000004</v>
      </c>
      <c r="L79" s="67">
        <f t="shared" si="11"/>
        <v>1008344.5848000001</v>
      </c>
    </row>
    <row r="80" spans="1:12" x14ac:dyDescent="0.25">
      <c r="A80">
        <v>79</v>
      </c>
      <c r="B80" s="73" t="s">
        <v>48</v>
      </c>
      <c r="C80" t="s">
        <v>89</v>
      </c>
      <c r="D80">
        <v>20000</v>
      </c>
      <c r="E80" s="86">
        <v>1135</v>
      </c>
      <c r="F80" s="67">
        <f t="shared" si="6"/>
        <v>113.5</v>
      </c>
      <c r="G80" s="67">
        <f t="shared" si="7"/>
        <v>1248.5</v>
      </c>
      <c r="H80" s="67">
        <f t="shared" si="8"/>
        <v>24970000</v>
      </c>
      <c r="I80" s="67">
        <v>4047.4065999999998</v>
      </c>
      <c r="J80" s="67">
        <f t="shared" si="9"/>
        <v>80948132</v>
      </c>
      <c r="K80" s="67">
        <f t="shared" si="10"/>
        <v>5295.9066000000003</v>
      </c>
      <c r="L80" s="67">
        <f t="shared" si="11"/>
        <v>105918132</v>
      </c>
    </row>
    <row r="81" spans="1:12" x14ac:dyDescent="0.25">
      <c r="A81">
        <v>80</v>
      </c>
      <c r="B81" s="73" t="s">
        <v>136</v>
      </c>
      <c r="C81" t="s">
        <v>89</v>
      </c>
      <c r="D81">
        <v>6000</v>
      </c>
      <c r="E81" s="86">
        <v>1621</v>
      </c>
      <c r="F81" s="67">
        <f t="shared" si="6"/>
        <v>162.10000000000002</v>
      </c>
      <c r="G81" s="67">
        <f t="shared" si="7"/>
        <v>1783.1</v>
      </c>
      <c r="H81" s="67">
        <f t="shared" si="8"/>
        <v>10698600</v>
      </c>
      <c r="I81" s="67">
        <v>4047.4065999999998</v>
      </c>
      <c r="J81" s="67">
        <f t="shared" si="9"/>
        <v>24284439.599999998</v>
      </c>
      <c r="K81" s="67">
        <f t="shared" si="10"/>
        <v>5830.5065999999997</v>
      </c>
      <c r="L81" s="67">
        <f t="shared" si="11"/>
        <v>34983039.600000001</v>
      </c>
    </row>
    <row r="82" spans="1:12" x14ac:dyDescent="0.25">
      <c r="A82">
        <v>81</v>
      </c>
      <c r="B82" s="73" t="s">
        <v>136</v>
      </c>
      <c r="C82" t="s">
        <v>89</v>
      </c>
      <c r="D82">
        <v>6000</v>
      </c>
      <c r="E82" s="86">
        <v>5676</v>
      </c>
      <c r="F82" s="67">
        <f t="shared" si="6"/>
        <v>567.6</v>
      </c>
      <c r="G82" s="67">
        <f t="shared" si="7"/>
        <v>6243.6</v>
      </c>
      <c r="H82" s="67">
        <f t="shared" si="8"/>
        <v>37461600</v>
      </c>
      <c r="I82" s="67">
        <v>4047.4065999999998</v>
      </c>
      <c r="J82" s="67">
        <f t="shared" si="9"/>
        <v>24284439.599999998</v>
      </c>
      <c r="K82" s="67">
        <f t="shared" si="10"/>
        <v>10291.006600000001</v>
      </c>
      <c r="L82" s="67">
        <f t="shared" si="11"/>
        <v>61746039.600000001</v>
      </c>
    </row>
    <row r="83" spans="1:12" x14ac:dyDescent="0.25">
      <c r="A83">
        <v>82</v>
      </c>
      <c r="B83" s="73" t="s">
        <v>28</v>
      </c>
      <c r="C83" t="s">
        <v>89</v>
      </c>
      <c r="D83">
        <v>100</v>
      </c>
      <c r="E83" s="86">
        <v>11353</v>
      </c>
      <c r="F83" s="67">
        <f t="shared" si="6"/>
        <v>1135.3</v>
      </c>
      <c r="G83" s="67">
        <f t="shared" si="7"/>
        <v>12488.3</v>
      </c>
      <c r="H83" s="67">
        <f t="shared" si="8"/>
        <v>1248830</v>
      </c>
      <c r="I83" s="67">
        <v>4047.4065999999998</v>
      </c>
      <c r="J83" s="67">
        <f t="shared" si="9"/>
        <v>404740.66</v>
      </c>
      <c r="K83" s="67">
        <f t="shared" si="10"/>
        <v>16535.706599999998</v>
      </c>
      <c r="L83" s="67">
        <f t="shared" si="11"/>
        <v>1653570.6599999997</v>
      </c>
    </row>
    <row r="84" spans="1:12" x14ac:dyDescent="0.25">
      <c r="A84">
        <v>83</v>
      </c>
      <c r="B84" s="73" t="s">
        <v>27</v>
      </c>
      <c r="C84" t="s">
        <v>89</v>
      </c>
      <c r="D84">
        <v>200</v>
      </c>
      <c r="E84" s="86">
        <v>11353</v>
      </c>
      <c r="F84" s="67">
        <f t="shared" si="6"/>
        <v>1135.3</v>
      </c>
      <c r="G84" s="67">
        <f t="shared" si="7"/>
        <v>12488.3</v>
      </c>
      <c r="H84" s="67">
        <f t="shared" si="8"/>
        <v>2497660</v>
      </c>
      <c r="I84" s="67">
        <v>4047.4065999999998</v>
      </c>
      <c r="J84" s="67">
        <f t="shared" si="9"/>
        <v>809481.32</v>
      </c>
      <c r="K84" s="67">
        <f t="shared" si="10"/>
        <v>16535.706599999998</v>
      </c>
      <c r="L84" s="67">
        <f t="shared" si="11"/>
        <v>3307141.3199999994</v>
      </c>
    </row>
    <row r="85" spans="1:12" ht="60" x14ac:dyDescent="0.25">
      <c r="A85" s="71">
        <v>84</v>
      </c>
      <c r="B85" s="73" t="s">
        <v>84</v>
      </c>
      <c r="C85" t="s">
        <v>82</v>
      </c>
      <c r="D85">
        <v>100</v>
      </c>
      <c r="E85" s="86">
        <v>134000</v>
      </c>
      <c r="F85" s="67">
        <f t="shared" si="6"/>
        <v>13400</v>
      </c>
      <c r="G85" s="67">
        <f t="shared" si="7"/>
        <v>147400</v>
      </c>
      <c r="H85" s="67">
        <f t="shared" si="8"/>
        <v>14740000</v>
      </c>
      <c r="I85" s="67">
        <v>4047.4065999999998</v>
      </c>
      <c r="J85" s="67">
        <f t="shared" si="9"/>
        <v>404740.66</v>
      </c>
      <c r="K85" s="67">
        <f t="shared" si="10"/>
        <v>151447.40659999999</v>
      </c>
      <c r="L85" s="67">
        <f t="shared" si="11"/>
        <v>15144740.659999998</v>
      </c>
    </row>
    <row r="86" spans="1:12" x14ac:dyDescent="0.25">
      <c r="A86" s="71">
        <v>85</v>
      </c>
      <c r="B86" s="84" t="s">
        <v>90</v>
      </c>
      <c r="C86" t="s">
        <v>51</v>
      </c>
      <c r="D86">
        <v>1224</v>
      </c>
      <c r="E86" s="86">
        <v>45324</v>
      </c>
      <c r="F86" s="67">
        <f t="shared" si="6"/>
        <v>4532.4000000000005</v>
      </c>
      <c r="G86" s="67">
        <f t="shared" si="7"/>
        <v>49856.4</v>
      </c>
      <c r="H86" s="67">
        <f t="shared" si="8"/>
        <v>61024233.600000001</v>
      </c>
      <c r="I86" s="67">
        <v>4047.4065999999998</v>
      </c>
      <c r="J86" s="67">
        <f t="shared" si="9"/>
        <v>4954025.6783999996</v>
      </c>
      <c r="K86" s="67">
        <f t="shared" si="10"/>
        <v>53903.806600000004</v>
      </c>
      <c r="L86" s="67">
        <f t="shared" si="11"/>
        <v>65978259.278400004</v>
      </c>
    </row>
    <row r="87" spans="1:12" ht="45" x14ac:dyDescent="0.25">
      <c r="A87" s="71">
        <v>86</v>
      </c>
      <c r="B87" s="73" t="s">
        <v>91</v>
      </c>
      <c r="D87">
        <v>5580</v>
      </c>
      <c r="E87" s="86">
        <v>1000</v>
      </c>
      <c r="F87" s="67">
        <f t="shared" si="6"/>
        <v>100</v>
      </c>
      <c r="G87" s="67">
        <f t="shared" si="7"/>
        <v>1100</v>
      </c>
      <c r="H87" s="67">
        <f t="shared" si="8"/>
        <v>6138000</v>
      </c>
      <c r="I87" s="67">
        <v>4047.4065999999998</v>
      </c>
      <c r="J87" s="67">
        <f t="shared" si="9"/>
        <v>22584528.827999998</v>
      </c>
      <c r="K87" s="67">
        <f t="shared" si="10"/>
        <v>5147.4066000000003</v>
      </c>
      <c r="L87" s="67">
        <f t="shared" si="11"/>
        <v>28722528.828000002</v>
      </c>
    </row>
    <row r="88" spans="1:12" ht="60" x14ac:dyDescent="0.25">
      <c r="A88" s="71">
        <v>87</v>
      </c>
      <c r="B88" s="73" t="s">
        <v>94</v>
      </c>
      <c r="D88">
        <v>1</v>
      </c>
      <c r="E88" s="86">
        <v>14545454</v>
      </c>
      <c r="F88" s="67">
        <f t="shared" si="6"/>
        <v>1454545.4000000001</v>
      </c>
      <c r="G88" s="67">
        <f t="shared" si="7"/>
        <v>15999999.4</v>
      </c>
      <c r="H88" s="67">
        <f t="shared" si="8"/>
        <v>15999999.4</v>
      </c>
      <c r="I88" s="67">
        <v>4047.4065999999998</v>
      </c>
      <c r="J88" s="67">
        <f t="shared" si="9"/>
        <v>4047.4065999999998</v>
      </c>
      <c r="K88" s="67">
        <f t="shared" si="10"/>
        <v>16004046.806600001</v>
      </c>
      <c r="L88" s="67">
        <f t="shared" si="11"/>
        <v>16004046.806600001</v>
      </c>
    </row>
    <row r="89" spans="1:12" ht="75" x14ac:dyDescent="0.25">
      <c r="A89" s="71">
        <v>88</v>
      </c>
      <c r="B89" s="73" t="s">
        <v>93</v>
      </c>
      <c r="D89">
        <v>1</v>
      </c>
      <c r="E89" s="86">
        <v>10909090</v>
      </c>
      <c r="F89" s="67">
        <f t="shared" si="6"/>
        <v>1090909</v>
      </c>
      <c r="G89" s="67">
        <f t="shared" si="7"/>
        <v>11999999</v>
      </c>
      <c r="H89" s="67">
        <f t="shared" si="8"/>
        <v>11999999</v>
      </c>
      <c r="I89" s="67">
        <v>4047.4065999999998</v>
      </c>
      <c r="J89" s="67">
        <f t="shared" si="9"/>
        <v>4047.4065999999998</v>
      </c>
      <c r="K89" s="67">
        <f t="shared" si="10"/>
        <v>12004046.4066</v>
      </c>
      <c r="L89" s="67">
        <f t="shared" si="11"/>
        <v>12004046.4066</v>
      </c>
    </row>
    <row r="90" spans="1:12" ht="60" x14ac:dyDescent="0.25">
      <c r="A90" s="83">
        <v>89</v>
      </c>
      <c r="B90" s="73" t="s">
        <v>148</v>
      </c>
      <c r="C90" t="s">
        <v>150</v>
      </c>
      <c r="D90">
        <v>15</v>
      </c>
      <c r="E90" s="86">
        <v>905411</v>
      </c>
      <c r="F90" s="67">
        <f t="shared" si="6"/>
        <v>90541.1</v>
      </c>
      <c r="G90" s="67">
        <f t="shared" si="7"/>
        <v>995952.1</v>
      </c>
      <c r="H90" s="67">
        <f t="shared" si="8"/>
        <v>14939281.5</v>
      </c>
      <c r="I90" s="67">
        <v>4047.4065999999998</v>
      </c>
      <c r="J90" s="67">
        <f t="shared" si="9"/>
        <v>60711.098999999995</v>
      </c>
      <c r="K90" s="67">
        <f t="shared" si="10"/>
        <v>999999.50659999996</v>
      </c>
      <c r="L90" s="67">
        <f t="shared" si="11"/>
        <v>14999992.598999999</v>
      </c>
    </row>
    <row r="91" spans="1:12" ht="90" x14ac:dyDescent="0.25">
      <c r="A91" s="83">
        <v>90</v>
      </c>
      <c r="B91" s="73" t="s">
        <v>149</v>
      </c>
      <c r="D91">
        <v>15</v>
      </c>
      <c r="E91" s="86">
        <v>1632684.2</v>
      </c>
      <c r="F91" s="67">
        <f t="shared" si="6"/>
        <v>163268.42000000001</v>
      </c>
      <c r="G91" s="67">
        <f t="shared" si="7"/>
        <v>1795952.6199999999</v>
      </c>
      <c r="H91" s="67">
        <f t="shared" si="8"/>
        <v>26939289.299999997</v>
      </c>
      <c r="I91" s="67">
        <v>4047.4065999999998</v>
      </c>
      <c r="J91" s="67">
        <f>+I91*D91</f>
        <v>60711.098999999995</v>
      </c>
      <c r="K91" s="67">
        <f>+G91+I91</f>
        <v>1800000.0266</v>
      </c>
      <c r="L91" s="67">
        <f>+D91*K91</f>
        <v>27000000.399</v>
      </c>
    </row>
    <row r="92" spans="1:12" s="77" customFormat="1" ht="17.25" x14ac:dyDescent="0.3">
      <c r="D92" s="77">
        <v>170065</v>
      </c>
      <c r="E92" s="88"/>
      <c r="F92"/>
      <c r="G92"/>
      <c r="H92" s="79">
        <f>SUM(H2:H91)</f>
        <v>1560769843.6000001</v>
      </c>
      <c r="I92" s="79">
        <f>SUM(I2:I91)</f>
        <v>364266.59399999934</v>
      </c>
      <c r="J92" s="78">
        <f>SUM(J2:J91)</f>
        <v>688443625.62699986</v>
      </c>
      <c r="K92" s="78">
        <f>SUM(K2:K91)</f>
        <v>34908037.427000001</v>
      </c>
      <c r="L92" s="78">
        <f>SUM(L2:L91)</f>
        <v>2249213469.2269998</v>
      </c>
    </row>
    <row r="93" spans="1:12" ht="17.25" x14ac:dyDescent="0.3">
      <c r="C93" s="81" t="s">
        <v>143</v>
      </c>
      <c r="D93" s="79">
        <f>+H92+J92</f>
        <v>2249213469.2270002</v>
      </c>
      <c r="K93" s="69"/>
      <c r="L93" s="69"/>
    </row>
    <row r="94" spans="1:12" ht="17.25" x14ac:dyDescent="0.3">
      <c r="C94" s="81" t="s">
        <v>144</v>
      </c>
      <c r="D94" s="79">
        <f>+'OCT 21'!C122</f>
        <v>2249213492</v>
      </c>
      <c r="K94" s="69"/>
      <c r="L94" s="69"/>
    </row>
    <row r="95" spans="1:12" ht="17.25" x14ac:dyDescent="0.3">
      <c r="D95" s="79">
        <f>+D94-D93</f>
        <v>22.77299976348877</v>
      </c>
      <c r="K95" s="69"/>
      <c r="L95" s="69"/>
    </row>
    <row r="97" spans="2:8" x14ac:dyDescent="0.25">
      <c r="H97" s="67"/>
    </row>
    <row r="98" spans="2:8" ht="31.5" customHeight="1" x14ac:dyDescent="0.3">
      <c r="B98" s="80" t="s">
        <v>145</v>
      </c>
      <c r="C98" s="79">
        <v>81278269</v>
      </c>
      <c r="H98" s="67"/>
    </row>
    <row r="99" spans="2:8" ht="17.25" x14ac:dyDescent="0.3">
      <c r="B99" s="72" t="s">
        <v>146</v>
      </c>
      <c r="C99" s="79">
        <f>+H88+H89</f>
        <v>27999998.399999999</v>
      </c>
    </row>
    <row r="100" spans="2:8" ht="17.25" x14ac:dyDescent="0.3">
      <c r="B100" s="82" t="s">
        <v>147</v>
      </c>
      <c r="C100" s="79">
        <f>+C98-C99</f>
        <v>53278270.600000001</v>
      </c>
      <c r="H100" s="7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27"/>
  <sheetViews>
    <sheetView workbookViewId="0">
      <selection activeCell="J21" sqref="J21"/>
    </sheetView>
  </sheetViews>
  <sheetFormatPr baseColWidth="10" defaultRowHeight="15" x14ac:dyDescent="0.25"/>
  <cols>
    <col min="13" max="13" width="16.28515625" bestFit="1" customWidth="1"/>
  </cols>
  <sheetData>
    <row r="1" spans="1:13" x14ac:dyDescent="0.25">
      <c r="A1" s="72" t="s">
        <v>10</v>
      </c>
      <c r="B1" s="72"/>
      <c r="C1" s="72" t="s">
        <v>6</v>
      </c>
      <c r="D1" s="72" t="s">
        <v>79</v>
      </c>
      <c r="E1" s="72" t="s">
        <v>0</v>
      </c>
      <c r="F1" s="72" t="s">
        <v>2</v>
      </c>
      <c r="G1" s="72">
        <v>0.1</v>
      </c>
      <c r="H1" s="72" t="s">
        <v>78</v>
      </c>
      <c r="I1" s="72" t="s">
        <v>96</v>
      </c>
      <c r="J1" s="72" t="s">
        <v>92</v>
      </c>
      <c r="K1" s="72" t="s">
        <v>95</v>
      </c>
      <c r="L1" s="72" t="s">
        <v>97</v>
      </c>
      <c r="M1" s="72" t="s">
        <v>98</v>
      </c>
    </row>
    <row r="2" spans="1:13" x14ac:dyDescent="0.25">
      <c r="A2" s="71">
        <v>4</v>
      </c>
      <c r="B2" t="s">
        <v>57</v>
      </c>
      <c r="E2">
        <v>700</v>
      </c>
      <c r="F2">
        <v>55073</v>
      </c>
      <c r="G2" s="69">
        <v>5507.3</v>
      </c>
      <c r="H2" s="69">
        <v>60580.3</v>
      </c>
      <c r="I2">
        <v>42406210</v>
      </c>
      <c r="J2">
        <v>4047.4065999999998</v>
      </c>
      <c r="K2">
        <v>2833184.6199999996</v>
      </c>
      <c r="L2" s="69">
        <v>64627.706600000005</v>
      </c>
      <c r="M2" s="68">
        <v>45239394.620000005</v>
      </c>
    </row>
    <row r="3" spans="1:13" x14ac:dyDescent="0.25">
      <c r="A3" s="71">
        <v>6</v>
      </c>
      <c r="B3" t="s">
        <v>59</v>
      </c>
      <c r="E3">
        <v>160</v>
      </c>
      <c r="F3">
        <v>22706</v>
      </c>
      <c r="G3" s="69">
        <v>2270.6</v>
      </c>
      <c r="H3" s="69">
        <v>24976.6</v>
      </c>
      <c r="I3">
        <v>3996256</v>
      </c>
      <c r="J3">
        <v>4047.4065999999998</v>
      </c>
      <c r="K3">
        <v>647585.05599999998</v>
      </c>
      <c r="L3" s="69">
        <v>29024.006599999997</v>
      </c>
      <c r="M3" s="68">
        <v>4643841.0559999999</v>
      </c>
    </row>
    <row r="4" spans="1:13" x14ac:dyDescent="0.25">
      <c r="A4" s="71">
        <v>7</v>
      </c>
      <c r="B4" t="s">
        <v>58</v>
      </c>
      <c r="E4">
        <v>80</v>
      </c>
      <c r="F4">
        <v>34059</v>
      </c>
      <c r="G4" s="69">
        <v>3405.9</v>
      </c>
      <c r="H4" s="69">
        <v>37464.9</v>
      </c>
      <c r="I4">
        <v>2997192</v>
      </c>
      <c r="J4">
        <v>4047.4065999999998</v>
      </c>
      <c r="K4">
        <v>323792.52799999999</v>
      </c>
      <c r="L4" s="69">
        <v>41512.306600000004</v>
      </c>
      <c r="M4" s="68">
        <v>3320984.5280000004</v>
      </c>
    </row>
    <row r="5" spans="1:13" x14ac:dyDescent="0.25">
      <c r="A5" s="71">
        <v>8</v>
      </c>
      <c r="B5" t="s">
        <v>60</v>
      </c>
      <c r="E5">
        <v>280</v>
      </c>
      <c r="F5">
        <v>5676</v>
      </c>
      <c r="G5" s="69">
        <v>567.6</v>
      </c>
      <c r="H5" s="69">
        <v>6243.6</v>
      </c>
      <c r="I5">
        <v>1748208</v>
      </c>
      <c r="J5">
        <v>4047.4065999999998</v>
      </c>
      <c r="K5">
        <v>1133273.848</v>
      </c>
      <c r="L5" s="69">
        <v>10291.006600000001</v>
      </c>
      <c r="M5" s="68">
        <v>2881481.8480000002</v>
      </c>
    </row>
    <row r="6" spans="1:13" x14ac:dyDescent="0.25">
      <c r="A6" s="71">
        <v>10</v>
      </c>
      <c r="B6" t="s">
        <v>62</v>
      </c>
      <c r="E6">
        <v>80</v>
      </c>
      <c r="F6">
        <v>35690</v>
      </c>
      <c r="G6" s="69">
        <v>3569</v>
      </c>
      <c r="H6" s="69">
        <v>39259</v>
      </c>
      <c r="I6">
        <v>3140720</v>
      </c>
      <c r="J6">
        <v>4047.4065999999998</v>
      </c>
      <c r="K6">
        <v>323792.52799999999</v>
      </c>
      <c r="L6" s="69">
        <v>43306.406600000002</v>
      </c>
      <c r="M6" s="68">
        <v>3464512.5279999999</v>
      </c>
    </row>
    <row r="7" spans="1:13" x14ac:dyDescent="0.25">
      <c r="A7" s="71">
        <v>11</v>
      </c>
      <c r="B7" t="s">
        <v>61</v>
      </c>
      <c r="C7" t="s">
        <v>61</v>
      </c>
      <c r="E7">
        <v>80</v>
      </c>
      <c r="F7">
        <v>35690</v>
      </c>
      <c r="G7" s="69">
        <v>3569</v>
      </c>
      <c r="H7" s="69">
        <v>39259</v>
      </c>
      <c r="I7">
        <v>3140720</v>
      </c>
      <c r="J7">
        <v>4047.4065999999998</v>
      </c>
      <c r="K7">
        <v>323792.52799999999</v>
      </c>
      <c r="L7" s="69">
        <v>43306.406600000002</v>
      </c>
      <c r="M7" s="68">
        <v>3464512.5279999999</v>
      </c>
    </row>
    <row r="8" spans="1:13" x14ac:dyDescent="0.25">
      <c r="A8" s="71">
        <v>22</v>
      </c>
      <c r="B8" t="s">
        <v>64</v>
      </c>
      <c r="E8">
        <v>63</v>
      </c>
      <c r="F8">
        <v>35690</v>
      </c>
      <c r="G8" s="69">
        <v>3569</v>
      </c>
      <c r="H8" s="69">
        <v>39259</v>
      </c>
      <c r="I8">
        <v>2473317</v>
      </c>
      <c r="J8">
        <v>4047.4065999999998</v>
      </c>
      <c r="K8">
        <v>254986.6158</v>
      </c>
      <c r="L8" s="69">
        <v>43306.406600000002</v>
      </c>
      <c r="M8" s="68">
        <v>2728303.6158000003</v>
      </c>
    </row>
    <row r="9" spans="1:13" x14ac:dyDescent="0.25">
      <c r="A9" s="71">
        <v>23</v>
      </c>
      <c r="B9" t="s">
        <v>65</v>
      </c>
      <c r="E9">
        <v>98</v>
      </c>
      <c r="F9">
        <v>53535</v>
      </c>
      <c r="G9" s="69">
        <v>5353.5</v>
      </c>
      <c r="H9" s="69">
        <v>58888.5</v>
      </c>
      <c r="I9">
        <v>5771073</v>
      </c>
      <c r="J9">
        <v>4047.4065999999998</v>
      </c>
      <c r="K9">
        <v>396645.8468</v>
      </c>
      <c r="L9" s="69">
        <v>62935.906600000002</v>
      </c>
      <c r="M9" s="68">
        <v>6167718.8468000004</v>
      </c>
    </row>
    <row r="10" spans="1:13" x14ac:dyDescent="0.25">
      <c r="A10" s="71">
        <v>27</v>
      </c>
      <c r="B10" t="s">
        <v>67</v>
      </c>
      <c r="E10">
        <v>270</v>
      </c>
      <c r="F10">
        <v>17845</v>
      </c>
      <c r="G10" s="69">
        <v>1784.5</v>
      </c>
      <c r="H10" s="69">
        <v>19629.5</v>
      </c>
      <c r="I10">
        <v>5299965</v>
      </c>
      <c r="J10">
        <v>4047.4065999999998</v>
      </c>
      <c r="K10">
        <v>1092799.7819999999</v>
      </c>
      <c r="L10" s="69">
        <v>23676.906599999998</v>
      </c>
      <c r="M10" s="68">
        <v>6392764.7819999997</v>
      </c>
    </row>
    <row r="11" spans="1:13" x14ac:dyDescent="0.25">
      <c r="A11" s="71">
        <v>40</v>
      </c>
      <c r="B11" t="s">
        <v>68</v>
      </c>
      <c r="E11">
        <v>400</v>
      </c>
      <c r="F11">
        <v>40000</v>
      </c>
      <c r="G11" s="69">
        <v>4000</v>
      </c>
      <c r="H11" s="69">
        <v>44000</v>
      </c>
      <c r="I11">
        <v>17600000</v>
      </c>
      <c r="J11">
        <v>4047.4065999999998</v>
      </c>
      <c r="K11">
        <v>1618962.64</v>
      </c>
      <c r="L11" s="69">
        <v>48047.406600000002</v>
      </c>
      <c r="M11" s="68">
        <v>19218962.640000001</v>
      </c>
    </row>
    <row r="12" spans="1:13" x14ac:dyDescent="0.25">
      <c r="A12" s="71">
        <v>47</v>
      </c>
      <c r="B12" t="s">
        <v>69</v>
      </c>
      <c r="E12">
        <v>140</v>
      </c>
      <c r="F12">
        <v>35690</v>
      </c>
      <c r="G12" s="69">
        <v>3569</v>
      </c>
      <c r="H12" s="69">
        <v>39259</v>
      </c>
      <c r="I12">
        <v>5496260</v>
      </c>
      <c r="J12">
        <v>4047.4065999999998</v>
      </c>
      <c r="K12">
        <v>566636.924</v>
      </c>
      <c r="L12" s="69">
        <v>43306.406600000002</v>
      </c>
      <c r="M12" s="68">
        <v>6062896.9240000006</v>
      </c>
    </row>
    <row r="13" spans="1:13" x14ac:dyDescent="0.25">
      <c r="A13" s="71">
        <v>48</v>
      </c>
      <c r="B13" t="s">
        <v>70</v>
      </c>
      <c r="E13">
        <v>210</v>
      </c>
      <c r="F13">
        <v>42237</v>
      </c>
      <c r="G13" s="69">
        <v>4223.7</v>
      </c>
      <c r="H13" s="69">
        <v>46460.7</v>
      </c>
      <c r="I13">
        <v>9756747</v>
      </c>
      <c r="J13">
        <v>4047.4065999999998</v>
      </c>
      <c r="K13">
        <v>849955.38599999994</v>
      </c>
      <c r="L13" s="69">
        <v>50508.106599999999</v>
      </c>
      <c r="M13" s="68">
        <v>10606702.386</v>
      </c>
    </row>
    <row r="14" spans="1:13" x14ac:dyDescent="0.25">
      <c r="A14" s="71">
        <v>51</v>
      </c>
      <c r="B14" t="s">
        <v>72</v>
      </c>
      <c r="E14">
        <v>220</v>
      </c>
      <c r="F14">
        <v>35690</v>
      </c>
      <c r="G14" s="69">
        <v>3569</v>
      </c>
      <c r="H14" s="69">
        <v>39259</v>
      </c>
      <c r="I14">
        <v>8636980</v>
      </c>
      <c r="J14">
        <v>4047.4065999999998</v>
      </c>
      <c r="K14">
        <v>890429.45199999993</v>
      </c>
      <c r="L14" s="69">
        <v>43306.406600000002</v>
      </c>
      <c r="M14" s="68">
        <v>9527409.4519999996</v>
      </c>
    </row>
    <row r="15" spans="1:13" x14ac:dyDescent="0.25">
      <c r="A15" s="71">
        <v>52</v>
      </c>
      <c r="B15" t="s">
        <v>73</v>
      </c>
      <c r="E15">
        <v>200</v>
      </c>
      <c r="F15">
        <v>29505</v>
      </c>
      <c r="G15" s="69">
        <v>2950.5</v>
      </c>
      <c r="H15" s="69">
        <v>32455.5</v>
      </c>
      <c r="I15">
        <v>6491100</v>
      </c>
      <c r="J15">
        <v>4047.4065999999998</v>
      </c>
      <c r="K15">
        <v>809481.32</v>
      </c>
      <c r="L15" s="69">
        <v>36502.906600000002</v>
      </c>
      <c r="M15" s="68">
        <v>7300581.3200000003</v>
      </c>
    </row>
    <row r="16" spans="1:13" x14ac:dyDescent="0.25">
      <c r="A16" s="71">
        <v>65</v>
      </c>
      <c r="B16" t="s">
        <v>74</v>
      </c>
      <c r="D16" t="s">
        <v>82</v>
      </c>
      <c r="E16">
        <v>28</v>
      </c>
      <c r="F16">
        <v>30660</v>
      </c>
      <c r="G16" s="69">
        <v>3066</v>
      </c>
      <c r="H16" s="69">
        <v>33726</v>
      </c>
      <c r="I16">
        <v>944328</v>
      </c>
      <c r="J16">
        <v>4047.4065999999998</v>
      </c>
      <c r="K16">
        <v>113327.3848</v>
      </c>
      <c r="L16" s="69">
        <v>37773.406600000002</v>
      </c>
      <c r="M16" s="68">
        <v>1057655.3848000001</v>
      </c>
    </row>
    <row r="17" spans="1:13" x14ac:dyDescent="0.25">
      <c r="A17" s="71">
        <v>66</v>
      </c>
      <c r="B17" t="s">
        <v>75</v>
      </c>
      <c r="D17" t="s">
        <v>82</v>
      </c>
      <c r="E17">
        <v>42</v>
      </c>
      <c r="F17">
        <v>35690</v>
      </c>
      <c r="G17" s="69">
        <v>3569</v>
      </c>
      <c r="H17" s="69">
        <v>39259</v>
      </c>
      <c r="I17">
        <v>1648878</v>
      </c>
      <c r="J17">
        <v>4047.4065999999998</v>
      </c>
      <c r="K17">
        <v>169991.0772</v>
      </c>
      <c r="L17" s="69">
        <v>43306.406600000002</v>
      </c>
      <c r="M17" s="68">
        <v>1818869.0772000002</v>
      </c>
    </row>
    <row r="18" spans="1:13" x14ac:dyDescent="0.25">
      <c r="A18" s="71">
        <v>84</v>
      </c>
      <c r="B18" t="s">
        <v>84</v>
      </c>
      <c r="D18" t="s">
        <v>82</v>
      </c>
      <c r="E18">
        <v>100</v>
      </c>
      <c r="F18">
        <v>134000</v>
      </c>
      <c r="G18" s="69">
        <v>13400</v>
      </c>
      <c r="H18" s="69">
        <v>147400</v>
      </c>
      <c r="I18">
        <v>14740000</v>
      </c>
      <c r="J18">
        <v>4047.4065999999998</v>
      </c>
      <c r="K18">
        <v>404740.66</v>
      </c>
      <c r="L18" s="69">
        <v>151447.40659999999</v>
      </c>
      <c r="M18" s="68">
        <v>15144740.659999998</v>
      </c>
    </row>
    <row r="19" spans="1:13" x14ac:dyDescent="0.25">
      <c r="A19" s="71">
        <v>85</v>
      </c>
      <c r="B19" t="s">
        <v>90</v>
      </c>
      <c r="D19" t="s">
        <v>51</v>
      </c>
      <c r="E19">
        <v>1224</v>
      </c>
      <c r="F19">
        <v>56464.041666666664</v>
      </c>
      <c r="G19" s="69">
        <v>5646.4041666666672</v>
      </c>
      <c r="H19" s="69">
        <v>62110.445833333331</v>
      </c>
      <c r="I19">
        <v>76023185.700000003</v>
      </c>
      <c r="J19">
        <v>4047.4065999999998</v>
      </c>
      <c r="K19">
        <v>4954025.6783999996</v>
      </c>
      <c r="L19" s="69">
        <v>66157.852433333333</v>
      </c>
      <c r="M19" s="68">
        <v>80977211.378399998</v>
      </c>
    </row>
    <row r="20" spans="1:13" x14ac:dyDescent="0.25">
      <c r="A20" s="71">
        <v>86</v>
      </c>
      <c r="C20" t="s">
        <v>91</v>
      </c>
      <c r="E20">
        <v>5580</v>
      </c>
      <c r="F20">
        <v>1000</v>
      </c>
      <c r="G20" s="69">
        <v>100</v>
      </c>
      <c r="H20" s="69">
        <v>1100</v>
      </c>
      <c r="I20">
        <v>6138000</v>
      </c>
      <c r="J20">
        <v>4047.4065999999998</v>
      </c>
      <c r="K20">
        <v>22584528.827999998</v>
      </c>
      <c r="L20" s="69">
        <v>5147.4066000000003</v>
      </c>
      <c r="M20" s="68">
        <v>28722528.828000002</v>
      </c>
    </row>
    <row r="21" spans="1:13" x14ac:dyDescent="0.25">
      <c r="A21" s="71">
        <v>87</v>
      </c>
      <c r="C21" t="s">
        <v>94</v>
      </c>
      <c r="E21">
        <v>1</v>
      </c>
      <c r="F21">
        <v>14545454</v>
      </c>
      <c r="G21" s="69">
        <v>1454545.4000000001</v>
      </c>
      <c r="H21" s="69">
        <v>15999999.4</v>
      </c>
      <c r="I21">
        <v>15999999.4</v>
      </c>
      <c r="K21">
        <v>0</v>
      </c>
      <c r="L21" s="69">
        <v>15999999.4</v>
      </c>
      <c r="M21" s="68">
        <v>15999999.4</v>
      </c>
    </row>
    <row r="22" spans="1:13" x14ac:dyDescent="0.25">
      <c r="A22" s="71">
        <v>88</v>
      </c>
      <c r="C22" t="s">
        <v>93</v>
      </c>
      <c r="E22">
        <v>1</v>
      </c>
      <c r="F22">
        <v>10909090</v>
      </c>
      <c r="G22" s="69">
        <v>1090909</v>
      </c>
      <c r="H22" s="69">
        <v>11999999</v>
      </c>
      <c r="I22">
        <v>11999999</v>
      </c>
      <c r="K22">
        <v>0</v>
      </c>
      <c r="L22" s="69">
        <v>11999999</v>
      </c>
      <c r="M22" s="68">
        <v>11999999</v>
      </c>
    </row>
    <row r="23" spans="1:13" x14ac:dyDescent="0.25">
      <c r="M23" s="68">
        <f>SUM(M2:M22)</f>
        <v>286741070.80299997</v>
      </c>
    </row>
    <row r="24" spans="1:13" x14ac:dyDescent="0.25">
      <c r="I24" s="67"/>
    </row>
    <row r="25" spans="1:13" x14ac:dyDescent="0.25">
      <c r="I25" s="67"/>
    </row>
    <row r="27" spans="1:13" x14ac:dyDescent="0.25">
      <c r="I27" s="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5"/>
  <sheetViews>
    <sheetView tabSelected="1" workbookViewId="0">
      <selection activeCell="C61" sqref="C61"/>
    </sheetView>
  </sheetViews>
  <sheetFormatPr baseColWidth="10" defaultRowHeight="15" x14ac:dyDescent="0.25"/>
  <cols>
    <col min="1" max="1" width="22.85546875" customWidth="1"/>
    <col min="2" max="2" width="48.140625" customWidth="1"/>
    <col min="3" max="3" width="14.7109375" style="96" bestFit="1" customWidth="1"/>
    <col min="4" max="4" width="9.42578125" style="93" bestFit="1" customWidth="1"/>
    <col min="5" max="5" width="13.7109375" customWidth="1"/>
    <col min="6" max="6" width="12.7109375" bestFit="1" customWidth="1"/>
    <col min="7" max="7" width="16.7109375" customWidth="1"/>
    <col min="8" max="8" width="12.7109375" bestFit="1" customWidth="1"/>
  </cols>
  <sheetData>
    <row r="1" spans="1:8" ht="30.75" thickBot="1" x14ac:dyDescent="0.3">
      <c r="A1" s="94" t="s">
        <v>237</v>
      </c>
      <c r="B1" s="98" t="s">
        <v>233</v>
      </c>
      <c r="C1" s="98" t="s">
        <v>238</v>
      </c>
      <c r="D1" s="98" t="s">
        <v>242</v>
      </c>
      <c r="E1" s="99" t="s">
        <v>234</v>
      </c>
      <c r="F1" s="98" t="s">
        <v>243</v>
      </c>
      <c r="G1" s="100" t="s">
        <v>235</v>
      </c>
    </row>
    <row r="2" spans="1:8" x14ac:dyDescent="0.25">
      <c r="A2" s="333" t="s">
        <v>239</v>
      </c>
      <c r="B2" s="144" t="s">
        <v>251</v>
      </c>
      <c r="C2" s="145" t="s">
        <v>244</v>
      </c>
      <c r="D2" s="146">
        <v>25</v>
      </c>
      <c r="E2" s="147">
        <v>2600000</v>
      </c>
      <c r="F2" s="148">
        <v>8</v>
      </c>
      <c r="G2" s="149">
        <f t="shared" ref="G2:G9" si="0">D2*E2*F2</f>
        <v>520000000</v>
      </c>
      <c r="H2" s="313">
        <f>(SUM(D2:D10))/D40</f>
        <v>0.45517241379310347</v>
      </c>
    </row>
    <row r="3" spans="1:8" x14ac:dyDescent="0.25">
      <c r="A3" s="334"/>
      <c r="B3" s="150" t="s">
        <v>265</v>
      </c>
      <c r="C3" s="151" t="s">
        <v>244</v>
      </c>
      <c r="D3" s="152">
        <v>2</v>
      </c>
      <c r="E3" s="153">
        <v>1500000</v>
      </c>
      <c r="F3" s="154">
        <v>8</v>
      </c>
      <c r="G3" s="155">
        <f t="shared" si="0"/>
        <v>24000000</v>
      </c>
      <c r="H3" s="314"/>
    </row>
    <row r="4" spans="1:8" x14ac:dyDescent="0.25">
      <c r="A4" s="334"/>
      <c r="B4" s="150" t="s">
        <v>252</v>
      </c>
      <c r="C4" s="151" t="s">
        <v>244</v>
      </c>
      <c r="D4" s="152">
        <v>7</v>
      </c>
      <c r="E4" s="153">
        <v>1600000</v>
      </c>
      <c r="F4" s="154">
        <v>8</v>
      </c>
      <c r="G4" s="155">
        <f t="shared" si="0"/>
        <v>89600000</v>
      </c>
      <c r="H4" s="314"/>
    </row>
    <row r="5" spans="1:8" x14ac:dyDescent="0.25">
      <c r="A5" s="334"/>
      <c r="B5" s="150" t="s">
        <v>249</v>
      </c>
      <c r="C5" s="151" t="s">
        <v>244</v>
      </c>
      <c r="D5" s="152">
        <v>7</v>
      </c>
      <c r="E5" s="153">
        <v>2400000</v>
      </c>
      <c r="F5" s="154">
        <v>8</v>
      </c>
      <c r="G5" s="155">
        <f t="shared" si="0"/>
        <v>134400000</v>
      </c>
      <c r="H5" s="314"/>
    </row>
    <row r="6" spans="1:8" x14ac:dyDescent="0.25">
      <c r="A6" s="334"/>
      <c r="B6" s="150" t="s">
        <v>250</v>
      </c>
      <c r="C6" s="151" t="s">
        <v>244</v>
      </c>
      <c r="D6" s="152">
        <v>7</v>
      </c>
      <c r="E6" s="153">
        <v>2400000</v>
      </c>
      <c r="F6" s="154">
        <v>8</v>
      </c>
      <c r="G6" s="155">
        <f t="shared" si="0"/>
        <v>134400000</v>
      </c>
      <c r="H6" s="314"/>
    </row>
    <row r="7" spans="1:8" ht="15.75" thickBot="1" x14ac:dyDescent="0.3">
      <c r="A7" s="335"/>
      <c r="B7" s="156" t="s">
        <v>253</v>
      </c>
      <c r="C7" s="157" t="s">
        <v>244</v>
      </c>
      <c r="D7" s="158">
        <v>13</v>
      </c>
      <c r="E7" s="159">
        <v>1500000</v>
      </c>
      <c r="F7" s="160">
        <v>8</v>
      </c>
      <c r="G7" s="161">
        <f t="shared" si="0"/>
        <v>156000000</v>
      </c>
      <c r="H7" s="314"/>
    </row>
    <row r="8" spans="1:8" ht="15.75" thickBot="1" x14ac:dyDescent="0.3">
      <c r="A8" s="162" t="s">
        <v>240</v>
      </c>
      <c r="B8" s="163" t="s">
        <v>251</v>
      </c>
      <c r="C8" s="164" t="s">
        <v>245</v>
      </c>
      <c r="D8" s="165">
        <v>1</v>
      </c>
      <c r="E8" s="166">
        <v>2600000</v>
      </c>
      <c r="F8" s="167">
        <v>8</v>
      </c>
      <c r="G8" s="168">
        <f t="shared" si="0"/>
        <v>20800000</v>
      </c>
      <c r="H8" s="314"/>
    </row>
    <row r="9" spans="1:8" s="92" customFormat="1" x14ac:dyDescent="0.25">
      <c r="A9" s="354" t="s">
        <v>294</v>
      </c>
      <c r="B9" s="169" t="s">
        <v>249</v>
      </c>
      <c r="C9" s="145" t="s">
        <v>293</v>
      </c>
      <c r="D9" s="146">
        <v>2</v>
      </c>
      <c r="E9" s="147">
        <v>2400000</v>
      </c>
      <c r="F9" s="148">
        <v>8</v>
      </c>
      <c r="G9" s="149">
        <f t="shared" si="0"/>
        <v>38400000</v>
      </c>
      <c r="H9" s="314"/>
    </row>
    <row r="10" spans="1:8" s="92" customFormat="1" ht="15.75" thickBot="1" x14ac:dyDescent="0.3">
      <c r="A10" s="355"/>
      <c r="B10" s="170" t="s">
        <v>256</v>
      </c>
      <c r="C10" s="157" t="s">
        <v>293</v>
      </c>
      <c r="D10" s="158">
        <v>2</v>
      </c>
      <c r="E10" s="159">
        <v>2400000</v>
      </c>
      <c r="F10" s="160">
        <v>8</v>
      </c>
      <c r="G10" s="161">
        <f t="shared" ref="G10" si="1">D10*E10*F10</f>
        <v>38400000</v>
      </c>
      <c r="H10" s="315"/>
    </row>
    <row r="11" spans="1:8" x14ac:dyDescent="0.25">
      <c r="A11" s="336" t="s">
        <v>246</v>
      </c>
      <c r="B11" s="257" t="s">
        <v>254</v>
      </c>
      <c r="C11" s="258" t="s">
        <v>246</v>
      </c>
      <c r="D11" s="259">
        <v>5</v>
      </c>
      <c r="E11" s="260">
        <v>1500000</v>
      </c>
      <c r="F11" s="261">
        <v>8</v>
      </c>
      <c r="G11" s="262">
        <f>D11*E11*F11</f>
        <v>60000000</v>
      </c>
      <c r="H11" s="316">
        <f>((SUM(D11:D13))/D40)</f>
        <v>5.5172413793103448E-2</v>
      </c>
    </row>
    <row r="12" spans="1:8" ht="15.75" thickBot="1" x14ac:dyDescent="0.3">
      <c r="A12" s="337"/>
      <c r="B12" s="263" t="s">
        <v>251</v>
      </c>
      <c r="C12" s="264" t="s">
        <v>246</v>
      </c>
      <c r="D12" s="265">
        <v>1</v>
      </c>
      <c r="E12" s="266">
        <v>2600000</v>
      </c>
      <c r="F12" s="267">
        <v>8</v>
      </c>
      <c r="G12" s="268">
        <f t="shared" ref="G12:G13" si="2">D12*E12*F12</f>
        <v>20800000</v>
      </c>
      <c r="H12" s="317"/>
    </row>
    <row r="13" spans="1:8" ht="15.75" thickBot="1" x14ac:dyDescent="0.3">
      <c r="A13" s="269" t="s">
        <v>241</v>
      </c>
      <c r="B13" s="270" t="s">
        <v>255</v>
      </c>
      <c r="C13" s="271" t="s">
        <v>232</v>
      </c>
      <c r="D13" s="272">
        <v>2</v>
      </c>
      <c r="E13" s="273">
        <v>1500000</v>
      </c>
      <c r="F13" s="274">
        <v>8</v>
      </c>
      <c r="G13" s="275">
        <f t="shared" si="2"/>
        <v>24000000</v>
      </c>
      <c r="H13" s="318"/>
    </row>
    <row r="14" spans="1:8" x14ac:dyDescent="0.25">
      <c r="A14" s="338" t="s">
        <v>230</v>
      </c>
      <c r="B14" s="171" t="s">
        <v>256</v>
      </c>
      <c r="C14" s="172" t="s">
        <v>258</v>
      </c>
      <c r="D14" s="173">
        <v>3</v>
      </c>
      <c r="E14" s="174">
        <v>2400000</v>
      </c>
      <c r="F14" s="175">
        <v>8</v>
      </c>
      <c r="G14" s="176">
        <f t="shared" ref="G14:G24" si="3">D14*E14*F14</f>
        <v>57600000</v>
      </c>
      <c r="H14" s="321">
        <f>((SUM(D14:D21))/D40)</f>
        <v>0.1103448275862069</v>
      </c>
    </row>
    <row r="15" spans="1:8" s="92" customFormat="1" x14ac:dyDescent="0.25">
      <c r="A15" s="339"/>
      <c r="B15" s="177" t="s">
        <v>256</v>
      </c>
      <c r="C15" s="178" t="s">
        <v>270</v>
      </c>
      <c r="D15" s="179">
        <v>4</v>
      </c>
      <c r="E15" s="180">
        <v>2400000</v>
      </c>
      <c r="F15" s="181">
        <v>8</v>
      </c>
      <c r="G15" s="182">
        <f t="shared" si="3"/>
        <v>76800000</v>
      </c>
      <c r="H15" s="322"/>
    </row>
    <row r="16" spans="1:8" x14ac:dyDescent="0.25">
      <c r="A16" s="339"/>
      <c r="B16" s="177" t="s">
        <v>256</v>
      </c>
      <c r="C16" s="178" t="s">
        <v>259</v>
      </c>
      <c r="D16" s="179">
        <v>2</v>
      </c>
      <c r="E16" s="180">
        <v>2400000</v>
      </c>
      <c r="F16" s="181">
        <v>8</v>
      </c>
      <c r="G16" s="182">
        <f t="shared" si="3"/>
        <v>38400000</v>
      </c>
      <c r="H16" s="322"/>
    </row>
    <row r="17" spans="1:8" s="92" customFormat="1" x14ac:dyDescent="0.25">
      <c r="A17" s="339"/>
      <c r="B17" s="177" t="s">
        <v>256</v>
      </c>
      <c r="C17" s="178" t="s">
        <v>271</v>
      </c>
      <c r="D17" s="179">
        <v>3</v>
      </c>
      <c r="E17" s="180">
        <v>2400000</v>
      </c>
      <c r="F17" s="181">
        <v>8</v>
      </c>
      <c r="G17" s="182">
        <f t="shared" si="3"/>
        <v>57600000</v>
      </c>
      <c r="H17" s="322"/>
    </row>
    <row r="18" spans="1:8" ht="30" x14ac:dyDescent="0.25">
      <c r="A18" s="339"/>
      <c r="B18" s="177" t="s">
        <v>256</v>
      </c>
      <c r="C18" s="183" t="s">
        <v>260</v>
      </c>
      <c r="D18" s="179">
        <v>1</v>
      </c>
      <c r="E18" s="180">
        <v>2400000</v>
      </c>
      <c r="F18" s="181">
        <v>8</v>
      </c>
      <c r="G18" s="182">
        <f t="shared" si="3"/>
        <v>19200000</v>
      </c>
      <c r="H18" s="322"/>
    </row>
    <row r="19" spans="1:8" ht="30" x14ac:dyDescent="0.25">
      <c r="A19" s="339"/>
      <c r="B19" s="177" t="s">
        <v>251</v>
      </c>
      <c r="C19" s="183" t="s">
        <v>260</v>
      </c>
      <c r="D19" s="179">
        <v>1</v>
      </c>
      <c r="E19" s="180">
        <v>2600000</v>
      </c>
      <c r="F19" s="181">
        <v>8</v>
      </c>
      <c r="G19" s="182">
        <f t="shared" si="3"/>
        <v>20800000</v>
      </c>
      <c r="H19" s="322"/>
    </row>
    <row r="20" spans="1:8" ht="30" x14ac:dyDescent="0.25">
      <c r="A20" s="339"/>
      <c r="B20" s="177" t="s">
        <v>272</v>
      </c>
      <c r="C20" s="183" t="s">
        <v>260</v>
      </c>
      <c r="D20" s="179">
        <v>1</v>
      </c>
      <c r="E20" s="180">
        <v>1500000</v>
      </c>
      <c r="F20" s="181">
        <v>8</v>
      </c>
      <c r="G20" s="182">
        <f t="shared" si="3"/>
        <v>12000000</v>
      </c>
      <c r="H20" s="322"/>
    </row>
    <row r="21" spans="1:8" s="92" customFormat="1" ht="15.75" thickBot="1" x14ac:dyDescent="0.3">
      <c r="A21" s="340"/>
      <c r="B21" s="184" t="s">
        <v>277</v>
      </c>
      <c r="C21" s="185"/>
      <c r="D21" s="186">
        <v>1</v>
      </c>
      <c r="E21" s="187">
        <v>2400000</v>
      </c>
      <c r="F21" s="188">
        <v>8</v>
      </c>
      <c r="G21" s="189">
        <f t="shared" si="3"/>
        <v>19200000</v>
      </c>
      <c r="H21" s="323"/>
    </row>
    <row r="22" spans="1:8" ht="30.75" thickBot="1" x14ac:dyDescent="0.3">
      <c r="A22" s="190" t="s">
        <v>236</v>
      </c>
      <c r="B22" s="191" t="s">
        <v>254</v>
      </c>
      <c r="C22" s="192" t="s">
        <v>261</v>
      </c>
      <c r="D22" s="193">
        <v>4</v>
      </c>
      <c r="E22" s="194">
        <v>1500000</v>
      </c>
      <c r="F22" s="195">
        <v>8</v>
      </c>
      <c r="G22" s="196">
        <f t="shared" si="3"/>
        <v>48000000</v>
      </c>
      <c r="H22" s="276">
        <f>D22/D40</f>
        <v>2.7586206896551724E-2</v>
      </c>
    </row>
    <row r="23" spans="1:8" x14ac:dyDescent="0.25">
      <c r="A23" s="356" t="s">
        <v>268</v>
      </c>
      <c r="B23" s="197" t="s">
        <v>257</v>
      </c>
      <c r="C23" s="198"/>
      <c r="D23" s="199">
        <v>1</v>
      </c>
      <c r="E23" s="200">
        <v>2400000</v>
      </c>
      <c r="F23" s="201">
        <v>8</v>
      </c>
      <c r="G23" s="202">
        <f t="shared" si="3"/>
        <v>19200000</v>
      </c>
      <c r="H23" s="324">
        <f>((SUM(D23:D24))/D40)</f>
        <v>2.0689655172413793E-2</v>
      </c>
    </row>
    <row r="24" spans="1:8" ht="15.75" thickBot="1" x14ac:dyDescent="0.3">
      <c r="A24" s="357"/>
      <c r="B24" s="203" t="s">
        <v>254</v>
      </c>
      <c r="C24" s="204"/>
      <c r="D24" s="205">
        <v>2</v>
      </c>
      <c r="E24" s="206">
        <v>1500000</v>
      </c>
      <c r="F24" s="207">
        <v>8</v>
      </c>
      <c r="G24" s="208">
        <f t="shared" si="3"/>
        <v>24000000</v>
      </c>
      <c r="H24" s="325"/>
    </row>
    <row r="25" spans="1:8" x14ac:dyDescent="0.25">
      <c r="A25" s="359" t="s">
        <v>87</v>
      </c>
      <c r="B25" s="209" t="s">
        <v>251</v>
      </c>
      <c r="C25" s="210" t="s">
        <v>262</v>
      </c>
      <c r="D25" s="211">
        <v>1</v>
      </c>
      <c r="E25" s="212">
        <v>2600000</v>
      </c>
      <c r="F25" s="213">
        <v>8</v>
      </c>
      <c r="G25" s="214">
        <f t="shared" ref="G25:G31" si="4">D25*E25*F25</f>
        <v>20800000</v>
      </c>
      <c r="H25" s="326">
        <f>((SUM(D25:D31))/D40)</f>
        <v>0.27586206896551724</v>
      </c>
    </row>
    <row r="26" spans="1:8" s="92" customFormat="1" ht="15.75" thickBot="1" x14ac:dyDescent="0.3">
      <c r="A26" s="360"/>
      <c r="B26" s="215" t="s">
        <v>254</v>
      </c>
      <c r="C26" s="216" t="s">
        <v>262</v>
      </c>
      <c r="D26" s="217">
        <v>9</v>
      </c>
      <c r="E26" s="218">
        <v>1500000</v>
      </c>
      <c r="F26" s="219">
        <v>8</v>
      </c>
      <c r="G26" s="220">
        <f t="shared" si="4"/>
        <v>108000000</v>
      </c>
      <c r="H26" s="327"/>
    </row>
    <row r="27" spans="1:8" s="92" customFormat="1" x14ac:dyDescent="0.25">
      <c r="A27" s="359" t="s">
        <v>263</v>
      </c>
      <c r="B27" s="209" t="s">
        <v>251</v>
      </c>
      <c r="C27" s="210" t="s">
        <v>263</v>
      </c>
      <c r="D27" s="211">
        <v>11</v>
      </c>
      <c r="E27" s="212">
        <v>2600000</v>
      </c>
      <c r="F27" s="213">
        <v>8</v>
      </c>
      <c r="G27" s="214">
        <f t="shared" si="4"/>
        <v>228800000</v>
      </c>
      <c r="H27" s="327"/>
    </row>
    <row r="28" spans="1:8" s="92" customFormat="1" x14ac:dyDescent="0.25">
      <c r="A28" s="359"/>
      <c r="B28" s="221" t="s">
        <v>254</v>
      </c>
      <c r="C28" s="222" t="s">
        <v>263</v>
      </c>
      <c r="D28" s="223">
        <v>15</v>
      </c>
      <c r="E28" s="224">
        <v>1500000</v>
      </c>
      <c r="F28" s="225">
        <v>8</v>
      </c>
      <c r="G28" s="226">
        <f t="shared" si="4"/>
        <v>180000000</v>
      </c>
      <c r="H28" s="327"/>
    </row>
    <row r="29" spans="1:8" s="92" customFormat="1" ht="15.75" thickBot="1" x14ac:dyDescent="0.3">
      <c r="A29" s="359"/>
      <c r="B29" s="221" t="s">
        <v>278</v>
      </c>
      <c r="C29" s="222" t="s">
        <v>263</v>
      </c>
      <c r="D29" s="223">
        <v>1</v>
      </c>
      <c r="E29" s="224">
        <v>2800000</v>
      </c>
      <c r="F29" s="225">
        <v>8</v>
      </c>
      <c r="G29" s="226">
        <f t="shared" si="4"/>
        <v>22400000</v>
      </c>
      <c r="H29" s="327"/>
    </row>
    <row r="30" spans="1:8" s="92" customFormat="1" x14ac:dyDescent="0.25">
      <c r="A30" s="361" t="s">
        <v>264</v>
      </c>
      <c r="B30" s="227" t="s">
        <v>256</v>
      </c>
      <c r="C30" s="228" t="s">
        <v>86</v>
      </c>
      <c r="D30" s="229">
        <v>1</v>
      </c>
      <c r="E30" s="230">
        <v>2400000</v>
      </c>
      <c r="F30" s="231">
        <v>8</v>
      </c>
      <c r="G30" s="232">
        <f t="shared" si="4"/>
        <v>19200000</v>
      </c>
      <c r="H30" s="327"/>
    </row>
    <row r="31" spans="1:8" s="92" customFormat="1" ht="15.75" thickBot="1" x14ac:dyDescent="0.3">
      <c r="A31" s="362"/>
      <c r="B31" s="215" t="s">
        <v>254</v>
      </c>
      <c r="C31" s="216" t="s">
        <v>86</v>
      </c>
      <c r="D31" s="217">
        <v>2</v>
      </c>
      <c r="E31" s="218">
        <v>1500000</v>
      </c>
      <c r="F31" s="219">
        <v>8</v>
      </c>
      <c r="G31" s="220">
        <f t="shared" si="4"/>
        <v>24000000</v>
      </c>
      <c r="H31" s="328"/>
    </row>
    <row r="32" spans="1:8" x14ac:dyDescent="0.25">
      <c r="A32" s="358" t="s">
        <v>231</v>
      </c>
      <c r="B32" s="233" t="s">
        <v>269</v>
      </c>
      <c r="C32" s="234" t="s">
        <v>274</v>
      </c>
      <c r="D32" s="235">
        <v>1</v>
      </c>
      <c r="E32" s="236">
        <v>2400000</v>
      </c>
      <c r="F32" s="237">
        <v>8</v>
      </c>
      <c r="G32" s="238">
        <f t="shared" ref="G32:G33" si="5">D32*E32*F32</f>
        <v>19200000</v>
      </c>
      <c r="H32" s="329">
        <f>((SUM(D32:D33)/D40))</f>
        <v>4.8275862068965517E-2</v>
      </c>
    </row>
    <row r="33" spans="1:8" s="92" customFormat="1" ht="15.75" thickBot="1" x14ac:dyDescent="0.3">
      <c r="A33" s="358"/>
      <c r="B33" s="239" t="s">
        <v>252</v>
      </c>
      <c r="C33" s="240" t="s">
        <v>274</v>
      </c>
      <c r="D33" s="241">
        <v>6</v>
      </c>
      <c r="E33" s="242">
        <v>1600000</v>
      </c>
      <c r="F33" s="243">
        <v>8</v>
      </c>
      <c r="G33" s="244">
        <f t="shared" si="5"/>
        <v>76800000</v>
      </c>
      <c r="H33" s="330"/>
    </row>
    <row r="34" spans="1:8" s="92" customFormat="1" x14ac:dyDescent="0.25">
      <c r="A34" s="344" t="s">
        <v>284</v>
      </c>
      <c r="B34" s="245" t="s">
        <v>253</v>
      </c>
      <c r="C34" s="246"/>
      <c r="D34" s="247">
        <v>1</v>
      </c>
      <c r="E34" s="248">
        <v>1500000</v>
      </c>
      <c r="F34" s="249">
        <v>8</v>
      </c>
      <c r="G34" s="250">
        <f t="shared" ref="G34:G39" si="6">D34*E34*F34</f>
        <v>12000000</v>
      </c>
      <c r="H34" s="331">
        <f>((SUM(D34:D35))/D40)</f>
        <v>6.8965517241379309E-3</v>
      </c>
    </row>
    <row r="35" spans="1:8" s="92" customFormat="1" ht="15.75" thickBot="1" x14ac:dyDescent="0.3">
      <c r="A35" s="345"/>
      <c r="B35" s="251" t="s">
        <v>273</v>
      </c>
      <c r="C35" s="252"/>
      <c r="D35" s="253"/>
      <c r="E35" s="254">
        <v>2400000</v>
      </c>
      <c r="F35" s="255">
        <v>8</v>
      </c>
      <c r="G35" s="256">
        <f t="shared" si="6"/>
        <v>0</v>
      </c>
      <c r="H35" s="332"/>
    </row>
    <row r="36" spans="1:8" s="92" customFormat="1" x14ac:dyDescent="0.25">
      <c r="A36" s="363" t="s">
        <v>287</v>
      </c>
      <c r="B36" s="364" t="s">
        <v>285</v>
      </c>
      <c r="C36" s="365"/>
      <c r="D36" s="366">
        <v>1</v>
      </c>
      <c r="E36" s="367">
        <v>4000000</v>
      </c>
      <c r="F36" s="368">
        <v>8</v>
      </c>
      <c r="G36" s="369">
        <f t="shared" si="6"/>
        <v>32000000</v>
      </c>
      <c r="H36" s="277"/>
    </row>
    <row r="37" spans="1:8" s="92" customFormat="1" x14ac:dyDescent="0.25">
      <c r="A37" s="370"/>
      <c r="B37" s="371" t="s">
        <v>300</v>
      </c>
      <c r="C37" s="372"/>
      <c r="D37" s="373">
        <v>1</v>
      </c>
      <c r="E37" s="374">
        <v>3800000</v>
      </c>
      <c r="F37" s="375">
        <v>8</v>
      </c>
      <c r="G37" s="376">
        <f t="shared" si="6"/>
        <v>30400000</v>
      </c>
    </row>
    <row r="38" spans="1:8" s="92" customFormat="1" x14ac:dyDescent="0.25">
      <c r="A38" s="370"/>
      <c r="B38" s="371" t="s">
        <v>301</v>
      </c>
      <c r="C38" s="372"/>
      <c r="D38" s="373">
        <v>2</v>
      </c>
      <c r="E38" s="374">
        <v>2600000</v>
      </c>
      <c r="F38" s="375">
        <v>8</v>
      </c>
      <c r="G38" s="376">
        <f t="shared" si="6"/>
        <v>41600000</v>
      </c>
    </row>
    <row r="39" spans="1:8" s="92" customFormat="1" ht="15.75" thickBot="1" x14ac:dyDescent="0.3">
      <c r="A39" s="377"/>
      <c r="B39" s="378" t="s">
        <v>286</v>
      </c>
      <c r="C39" s="379"/>
      <c r="D39" s="380">
        <v>1</v>
      </c>
      <c r="E39" s="381">
        <v>2000000</v>
      </c>
      <c r="F39" s="382">
        <v>8</v>
      </c>
      <c r="G39" s="383">
        <f t="shared" si="6"/>
        <v>16000000</v>
      </c>
    </row>
    <row r="40" spans="1:8" ht="15.75" thickBot="1" x14ac:dyDescent="0.3">
      <c r="A40" s="319" t="s">
        <v>299</v>
      </c>
      <c r="B40" s="319"/>
      <c r="C40" s="320"/>
      <c r="D40" s="133">
        <f>SUM(D2:D35)</f>
        <v>145</v>
      </c>
      <c r="G40" s="134">
        <f>SUM(G2:G39)</f>
        <v>2484800000</v>
      </c>
    </row>
    <row r="41" spans="1:8" ht="15.75" thickBot="1" x14ac:dyDescent="0.3"/>
    <row r="42" spans="1:8" s="92" customFormat="1" x14ac:dyDescent="0.25">
      <c r="A42" s="341" t="s">
        <v>247</v>
      </c>
      <c r="B42" s="115" t="s">
        <v>283</v>
      </c>
      <c r="C42" s="103" t="s">
        <v>262</v>
      </c>
      <c r="D42" s="104">
        <v>1</v>
      </c>
      <c r="E42" s="105">
        <v>7265000</v>
      </c>
      <c r="F42" s="106">
        <v>8</v>
      </c>
      <c r="G42" s="107">
        <f>D42*E42*F42</f>
        <v>58120000</v>
      </c>
    </row>
    <row r="43" spans="1:8" s="92" customFormat="1" x14ac:dyDescent="0.25">
      <c r="A43" s="342"/>
      <c r="B43" s="116" t="s">
        <v>283</v>
      </c>
      <c r="C43" s="108" t="s">
        <v>263</v>
      </c>
      <c r="D43" s="109">
        <v>1</v>
      </c>
      <c r="E43" s="110">
        <v>7265000</v>
      </c>
      <c r="F43" s="95">
        <v>8</v>
      </c>
      <c r="G43" s="111">
        <f>D43*E43*F43</f>
        <v>58120000</v>
      </c>
    </row>
    <row r="44" spans="1:8" s="92" customFormat="1" ht="15.75" thickBot="1" x14ac:dyDescent="0.3">
      <c r="A44" s="343"/>
      <c r="B44" s="117" t="s">
        <v>279</v>
      </c>
      <c r="C44" s="112" t="s">
        <v>266</v>
      </c>
      <c r="D44" s="113">
        <v>1</v>
      </c>
      <c r="E44" s="126">
        <v>6300000</v>
      </c>
      <c r="F44" s="127">
        <v>8</v>
      </c>
      <c r="G44" s="114">
        <f>E44*F44</f>
        <v>50400000</v>
      </c>
    </row>
    <row r="45" spans="1:8" s="92" customFormat="1" ht="15.75" thickBot="1" x14ac:dyDescent="0.3">
      <c r="A45" s="131"/>
      <c r="B45" s="132"/>
      <c r="C45" s="120"/>
      <c r="D45" s="121"/>
      <c r="E45" s="132"/>
      <c r="F45" s="132"/>
      <c r="G45" s="134">
        <f>SUM(G42:G44)</f>
        <v>166640000</v>
      </c>
    </row>
    <row r="46" spans="1:8" s="92" customFormat="1" ht="15.75" thickBot="1" x14ac:dyDescent="0.3">
      <c r="C46" s="96"/>
      <c r="D46" s="93"/>
    </row>
    <row r="47" spans="1:8" s="92" customFormat="1" x14ac:dyDescent="0.25">
      <c r="A47" s="346" t="s">
        <v>248</v>
      </c>
      <c r="B47" s="128" t="s">
        <v>264</v>
      </c>
      <c r="C47" s="103" t="s">
        <v>86</v>
      </c>
      <c r="D47" s="104">
        <v>3000</v>
      </c>
      <c r="E47" s="105">
        <v>600</v>
      </c>
      <c r="F47" s="106"/>
      <c r="G47" s="107">
        <f>D47*E47</f>
        <v>1800000</v>
      </c>
    </row>
    <row r="48" spans="1:8" s="92" customFormat="1" x14ac:dyDescent="0.25">
      <c r="A48" s="347"/>
      <c r="B48" s="129" t="s">
        <v>267</v>
      </c>
      <c r="C48" s="108" t="s">
        <v>228</v>
      </c>
      <c r="D48" s="109">
        <v>1</v>
      </c>
      <c r="E48" s="110"/>
      <c r="F48" s="95"/>
      <c r="G48" s="111">
        <v>30600000</v>
      </c>
    </row>
    <row r="49" spans="1:7" s="92" customFormat="1" x14ac:dyDescent="0.25">
      <c r="A49" s="347"/>
      <c r="B49" s="129" t="s">
        <v>289</v>
      </c>
      <c r="C49" s="124" t="s">
        <v>288</v>
      </c>
      <c r="D49" s="109">
        <v>10000</v>
      </c>
      <c r="E49" s="110">
        <v>600</v>
      </c>
      <c r="F49" s="95"/>
      <c r="G49" s="111">
        <f>D49*E49</f>
        <v>6000000</v>
      </c>
    </row>
    <row r="50" spans="1:7" s="92" customFormat="1" ht="15.75" thickBot="1" x14ac:dyDescent="0.3">
      <c r="A50" s="348"/>
      <c r="B50" s="130" t="s">
        <v>302</v>
      </c>
      <c r="C50" s="125" t="s">
        <v>282</v>
      </c>
      <c r="D50" s="113">
        <v>6000</v>
      </c>
      <c r="E50" s="126">
        <v>1000</v>
      </c>
      <c r="F50" s="127"/>
      <c r="G50" s="114">
        <f>D50*E50</f>
        <v>6000000</v>
      </c>
    </row>
    <row r="51" spans="1:7" s="92" customFormat="1" ht="15.75" thickBot="1" x14ac:dyDescent="0.3">
      <c r="A51" s="118"/>
      <c r="B51" s="119"/>
      <c r="C51" s="120"/>
      <c r="D51" s="121"/>
      <c r="E51" s="122"/>
      <c r="F51" s="123"/>
      <c r="G51" s="134">
        <f>SUM(G47:G50)</f>
        <v>44400000</v>
      </c>
    </row>
    <row r="52" spans="1:7" s="92" customFormat="1" ht="15.75" thickBot="1" x14ac:dyDescent="0.3">
      <c r="C52" s="96"/>
      <c r="D52" s="93"/>
    </row>
    <row r="53" spans="1:7" s="92" customFormat="1" x14ac:dyDescent="0.25">
      <c r="A53" s="349"/>
      <c r="B53" s="128" t="s">
        <v>290</v>
      </c>
      <c r="C53" s="103" t="s">
        <v>85</v>
      </c>
      <c r="D53" s="104"/>
      <c r="E53" s="105"/>
      <c r="F53" s="106"/>
      <c r="G53" s="107">
        <v>18345600</v>
      </c>
    </row>
    <row r="54" spans="1:7" s="92" customFormat="1" ht="15.75" thickBot="1" x14ac:dyDescent="0.3">
      <c r="A54" s="350"/>
      <c r="B54" s="130" t="s">
        <v>291</v>
      </c>
      <c r="C54" s="112" t="s">
        <v>228</v>
      </c>
      <c r="D54" s="102"/>
      <c r="E54" s="101"/>
      <c r="F54" s="101"/>
      <c r="G54" s="114">
        <v>14100000</v>
      </c>
    </row>
    <row r="55" spans="1:7" s="92" customFormat="1" ht="15.75" thickBot="1" x14ac:dyDescent="0.3">
      <c r="G55" s="135">
        <f>SUM(G53:G54)</f>
        <v>32445600</v>
      </c>
    </row>
    <row r="56" spans="1:7" s="92" customFormat="1" ht="15.75" thickBot="1" x14ac:dyDescent="0.3">
      <c r="C56" s="96"/>
      <c r="D56" s="93"/>
    </row>
    <row r="57" spans="1:7" s="92" customFormat="1" x14ac:dyDescent="0.25">
      <c r="A57" s="349"/>
      <c r="B57" s="128" t="s">
        <v>275</v>
      </c>
      <c r="C57" s="136" t="s">
        <v>282</v>
      </c>
      <c r="D57" s="104">
        <v>12</v>
      </c>
      <c r="E57" s="105">
        <v>60000</v>
      </c>
      <c r="F57" s="106">
        <v>8</v>
      </c>
      <c r="G57" s="107">
        <f>D57*E57*F57</f>
        <v>5760000</v>
      </c>
    </row>
    <row r="58" spans="1:7" s="92" customFormat="1" ht="15.75" thickBot="1" x14ac:dyDescent="0.3">
      <c r="A58" s="350"/>
      <c r="B58" s="130" t="s">
        <v>276</v>
      </c>
      <c r="C58" s="137" t="s">
        <v>295</v>
      </c>
      <c r="D58" s="101"/>
      <c r="E58" s="126">
        <v>2400000</v>
      </c>
      <c r="F58" s="113">
        <v>8</v>
      </c>
      <c r="G58" s="114">
        <f>E58*F58</f>
        <v>19200000</v>
      </c>
    </row>
    <row r="59" spans="1:7" s="92" customFormat="1" ht="15.75" thickBot="1" x14ac:dyDescent="0.3">
      <c r="A59" s="123"/>
      <c r="B59" s="132"/>
      <c r="C59" s="122"/>
      <c r="D59" s="121"/>
      <c r="E59" s="122"/>
      <c r="F59" s="123"/>
      <c r="G59" s="135">
        <f>SUM(G57:G58)</f>
        <v>24960000</v>
      </c>
    </row>
    <row r="60" spans="1:7" s="92" customFormat="1" ht="15.75" thickBot="1" x14ac:dyDescent="0.3"/>
    <row r="61" spans="1:7" s="92" customFormat="1" x14ac:dyDescent="0.25">
      <c r="A61" s="351" t="s">
        <v>296</v>
      </c>
      <c r="B61" s="115" t="s">
        <v>281</v>
      </c>
      <c r="C61" s="103">
        <v>30000</v>
      </c>
      <c r="D61" s="104"/>
      <c r="E61" s="105">
        <v>100</v>
      </c>
      <c r="F61" s="106"/>
      <c r="G61" s="107">
        <f>C61*E61</f>
        <v>3000000</v>
      </c>
    </row>
    <row r="62" spans="1:7" s="92" customFormat="1" x14ac:dyDescent="0.25">
      <c r="A62" s="352"/>
      <c r="B62" s="116" t="s">
        <v>280</v>
      </c>
      <c r="C62" s="108"/>
      <c r="D62" s="109"/>
      <c r="E62" s="110"/>
      <c r="F62" s="95"/>
      <c r="G62" s="111">
        <v>6000000</v>
      </c>
    </row>
    <row r="63" spans="1:7" s="92" customFormat="1" ht="15.75" thickBot="1" x14ac:dyDescent="0.3">
      <c r="A63" s="353"/>
      <c r="B63" s="117" t="s">
        <v>292</v>
      </c>
      <c r="C63" s="112"/>
      <c r="D63" s="113"/>
      <c r="E63" s="126"/>
      <c r="F63" s="127"/>
      <c r="G63" s="114">
        <v>260000000</v>
      </c>
    </row>
    <row r="64" spans="1:7" s="92" customFormat="1" ht="15.75" thickBot="1" x14ac:dyDescent="0.3">
      <c r="C64" s="96"/>
      <c r="D64" s="93"/>
      <c r="G64" s="135">
        <f>SUM(G61:G63)</f>
        <v>269000000</v>
      </c>
    </row>
    <row r="65" spans="3:7" s="92" customFormat="1" x14ac:dyDescent="0.25">
      <c r="C65" s="96"/>
      <c r="D65" s="93"/>
    </row>
    <row r="66" spans="3:7" s="92" customFormat="1" ht="15.75" thickBot="1" x14ac:dyDescent="0.3">
      <c r="C66" s="96"/>
      <c r="D66" s="93"/>
    </row>
    <row r="67" spans="3:7" s="92" customFormat="1" ht="15.75" thickBot="1" x14ac:dyDescent="0.3">
      <c r="C67" s="96"/>
      <c r="D67" s="93"/>
      <c r="F67" s="139" t="s">
        <v>298</v>
      </c>
      <c r="G67" s="140">
        <f>+G40+G45+G51+G55+G59+G64</f>
        <v>3022245600</v>
      </c>
    </row>
    <row r="68" spans="3:7" ht="15.75" thickBot="1" x14ac:dyDescent="0.3">
      <c r="F68" s="141" t="s">
        <v>229</v>
      </c>
      <c r="G68" s="142">
        <v>3000000000</v>
      </c>
    </row>
    <row r="69" spans="3:7" s="92" customFormat="1" ht="15.75" thickBot="1" x14ac:dyDescent="0.3">
      <c r="C69" s="96"/>
      <c r="D69" s="93"/>
      <c r="F69" s="97" t="s">
        <v>297</v>
      </c>
      <c r="G69" s="143">
        <f>G68*10%</f>
        <v>300000000</v>
      </c>
    </row>
    <row r="70" spans="3:7" ht="15.75" thickBot="1" x14ac:dyDescent="0.3">
      <c r="G70" s="138">
        <f>G68-G69-G67</f>
        <v>-322245600</v>
      </c>
    </row>
    <row r="71" spans="3:7" x14ac:dyDescent="0.25">
      <c r="E71" s="91"/>
    </row>
    <row r="72" spans="3:7" s="92" customFormat="1" x14ac:dyDescent="0.25">
      <c r="C72" s="96"/>
      <c r="D72" s="93"/>
      <c r="E72" s="91"/>
    </row>
    <row r="73" spans="3:7" x14ac:dyDescent="0.25">
      <c r="E73" s="91"/>
    </row>
    <row r="74" spans="3:7" x14ac:dyDescent="0.25">
      <c r="E74" s="91"/>
    </row>
    <row r="75" spans="3:7" x14ac:dyDescent="0.25">
      <c r="E75" s="91"/>
      <c r="F75" s="91"/>
    </row>
  </sheetData>
  <mergeCells count="24">
    <mergeCell ref="A57:A58"/>
    <mergeCell ref="A61:A63"/>
    <mergeCell ref="A9:A10"/>
    <mergeCell ref="A23:A24"/>
    <mergeCell ref="A32:A33"/>
    <mergeCell ref="A25:A26"/>
    <mergeCell ref="A27:A29"/>
    <mergeCell ref="A30:A31"/>
    <mergeCell ref="A42:A44"/>
    <mergeCell ref="A34:A35"/>
    <mergeCell ref="A36:A39"/>
    <mergeCell ref="A47:A50"/>
    <mergeCell ref="A53:A54"/>
    <mergeCell ref="H2:H10"/>
    <mergeCell ref="H11:H13"/>
    <mergeCell ref="A40:C40"/>
    <mergeCell ref="H14:H21"/>
    <mergeCell ref="H23:H24"/>
    <mergeCell ref="H25:H31"/>
    <mergeCell ref="H32:H33"/>
    <mergeCell ref="H34:H35"/>
    <mergeCell ref="A2:A7"/>
    <mergeCell ref="A11:A12"/>
    <mergeCell ref="A14:A21"/>
  </mergeCells>
  <pageMargins left="0.7" right="0.7" top="0.75" bottom="0.75" header="0.3" footer="0.3"/>
  <pageSetup paperSize="9" orientation="portrait" horizontalDpi="300" verticalDpi="300" r:id="rId1"/>
  <ignoredErrors>
    <ignoredError sqref="H2:H3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OCT 21</vt:lpstr>
      <vt:lpstr>ajuste precio 2016</vt:lpstr>
      <vt:lpstr>dic 13</vt:lpstr>
      <vt:lpstr>valor conexas nuevas</vt:lpstr>
      <vt:lpstr>PPTO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dc:creator>
  <cp:lastModifiedBy>CLAUDIA MARCELA BERNAL ARIAS</cp:lastModifiedBy>
  <cp:lastPrinted>2017-08-18T15:07:38Z</cp:lastPrinted>
  <dcterms:created xsi:type="dcterms:W3CDTF">2014-01-23T21:23:39Z</dcterms:created>
  <dcterms:modified xsi:type="dcterms:W3CDTF">2021-03-09T19:14:19Z</dcterms:modified>
</cp:coreProperties>
</file>