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zapata\Documents\Documentos\2019\CONTRATACION\DRONES\"/>
    </mc:Choice>
  </mc:AlternateContent>
  <bookViews>
    <workbookView xWindow="0" yWindow="0" windowWidth="18120" windowHeight="7200" activeTab="1"/>
  </bookViews>
  <sheets>
    <sheet name="Matrice m210" sheetId="1" r:id="rId1"/>
    <sheet name="COSTOS 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G20" i="2"/>
  <c r="F21" i="2"/>
  <c r="F20" i="2"/>
  <c r="E21" i="2"/>
  <c r="E20" i="2"/>
  <c r="G4" i="2"/>
  <c r="G11" i="2"/>
  <c r="F11" i="2"/>
  <c r="E11" i="2"/>
  <c r="G10" i="2"/>
  <c r="F10" i="2"/>
  <c r="F4" i="2"/>
  <c r="E10" i="2"/>
  <c r="E4" i="2"/>
  <c r="H19" i="2"/>
  <c r="H9" i="2"/>
  <c r="H8" i="2"/>
  <c r="H7" i="2"/>
  <c r="H6" i="2"/>
  <c r="H5" i="2"/>
  <c r="H3" i="2"/>
  <c r="H21" i="2" l="1"/>
  <c r="G22" i="2"/>
  <c r="G23" i="2" s="1"/>
  <c r="F22" i="2"/>
  <c r="H20" i="2"/>
  <c r="E22" i="2"/>
  <c r="G12" i="2"/>
  <c r="G13" i="2" s="1"/>
  <c r="G14" i="2" s="1"/>
  <c r="F12" i="2"/>
  <c r="F13" i="2" s="1"/>
  <c r="H4" i="2"/>
  <c r="H11" i="2"/>
  <c r="E12" i="2"/>
  <c r="E13" i="2" s="1"/>
  <c r="H10" i="2"/>
  <c r="F23" i="2"/>
  <c r="F24" i="2" s="1"/>
  <c r="G24" i="2"/>
  <c r="H22" i="2" l="1"/>
  <c r="E23" i="2"/>
  <c r="E24" i="2" s="1"/>
  <c r="H24" i="2" s="1"/>
  <c r="H13" i="2"/>
  <c r="F14" i="2"/>
  <c r="E14" i="2"/>
  <c r="H12" i="2"/>
  <c r="H26" i="2" l="1"/>
  <c r="H23" i="2"/>
  <c r="H14" i="2"/>
</calcChain>
</file>

<file path=xl/sharedStrings.xml><?xml version="1.0" encoding="utf-8"?>
<sst xmlns="http://schemas.openxmlformats.org/spreadsheetml/2006/main" count="236" uniqueCount="191">
  <si>
    <t>M210 RTK</t>
  </si>
  <si>
    <t>AERONAVE</t>
  </si>
  <si>
    <t>Modelo</t>
  </si>
  <si>
    <t>Dimensiones del paquete</t>
  </si>
  <si>
    <t>31.1 × 15.4 × 11.4 pulgadas (790 × 390 × 290 mm)</t>
  </si>
  <si>
    <t>Dimensiones (desplegadas)</t>
  </si>
  <si>
    <t>34.9 × 34.6 × 16.1 pulgadas (desplegado, 887 × 880 × 408 mm),</t>
  </si>
  <si>
    <t>Dimensiones (plegadas)</t>
  </si>
  <si>
    <t>28.2 × 11.3 × 9.3 pulgadas (Plegado, 716 × 287 × 236 mm)</t>
  </si>
  <si>
    <t>Método de plegado</t>
  </si>
  <si>
    <t>Doblado hacia adentro</t>
  </si>
  <si>
    <t>Distancia entre ejes diagonal</t>
  </si>
  <si>
    <t>25.3 pulgadas (643 mm)</t>
  </si>
  <si>
    <t>Número de baterías</t>
  </si>
  <si>
    <t>Peso (TB50)</t>
  </si>
  <si>
    <t>Aprox. 4,42 kg</t>
  </si>
  <si>
    <t>Peso (TB55)</t>
  </si>
  <si>
    <t>Aprox. 5,51 kg</t>
  </si>
  <si>
    <t>Peso máximo de despegue</t>
  </si>
  <si>
    <t>6,14 kg</t>
  </si>
  <si>
    <t>Carga útil máxima (2 TB50)</t>
  </si>
  <si>
    <t>Aprox.1.72 kg (con dos baterías estándar)</t>
  </si>
  <si>
    <t>Carga útil máxima (2 TB55)</t>
  </si>
  <si>
    <t>Aprox.0.99 kg (con dos baterías opcionales)</t>
  </si>
  <si>
    <t>Precisión de desplazamiento (modo P con GPS)</t>
  </si>
  <si>
    <t>Vertical: ± 1.64 pies (0.5 m) o ± 0.33 pies (0.1 m, sistema de visión hacia abajo habilitado) o ± 0.33 pies (0.1 m, RTK habilitado) </t>
  </si>
  <si>
    <t>Horizontal: ± 4.92 pies (1.5 m) o ± 0.98 pies (0.3 m) Sistema de visión hacia abajo habilitado) o ± 0.33 pies (0.1 m, RTK habilitado)</t>
  </si>
  <si>
    <t>Velocidad angular máxima</t>
  </si>
  <si>
    <t>Inclinación: 300 ° / s, Yaw: 150 ° / s</t>
  </si>
  <si>
    <t>Ángulo máximo de inclinación (doble cardán hacia abajo)</t>
  </si>
  <si>
    <t>Modo P: 25 ° (Sistema de visión hacia adelante habilitado: 25 °); Modo A: 25 °; Modo S: 30 °</t>
  </si>
  <si>
    <t>Ángulo máximo de inclinación (Gimbal único hacia arriba / hacia abajo)</t>
  </si>
  <si>
    <t>Modo P: 30 ° (Sistema de visión hacia adelante habilitado: 25 °); Modo A: 30 °; Modo S: 35 °</t>
  </si>
  <si>
    <t>Velocidad máxima de ascenso</t>
  </si>
  <si>
    <t>16.4 pies / s (5 m / s)</t>
  </si>
  <si>
    <t>Velocidad máxima de descenso</t>
  </si>
  <si>
    <t>Vertical: 9.8 pies / s (3 m / s)</t>
  </si>
  <si>
    <t>Velocidad máxima (Gimbals doble hacia abajo)</t>
  </si>
  <si>
    <t>Modo S: 40.3 mph (64.8 kph) </t>
  </si>
  <si>
    <t>Modo P: 38 mph (61.2 kph) </t>
  </si>
  <si>
    <t>Modo A: 38 mph (61.2 kph)</t>
  </si>
  <si>
    <t>Velocidad máxima (solo hacia arriba / hacia abajo cardán)</t>
  </si>
  <si>
    <t>Modo S: 51.4 mph (82.8 kph) </t>
  </si>
  <si>
    <t>Modo A: 51.4 mph (82.8 kph)</t>
  </si>
  <si>
    <t>Techo de servicio máximo sobre el nivel del mar</t>
  </si>
  <si>
    <t>1.86 millas (3000 m)</t>
  </si>
  <si>
    <t>Resistencia máxima del viento</t>
  </si>
  <si>
    <t>39.4 pies / s (12 m / s)</t>
  </si>
  <si>
    <t>Tiempo máximo de vuelo (sin carga, con TB50)</t>
  </si>
  <si>
    <t>23min</t>
  </si>
  <si>
    <t>Tiempo máximo de vuelo (sin carga, con TB55)</t>
  </si>
  <si>
    <t>32min</t>
  </si>
  <si>
    <t>Tiempo máximo de vuelo (carga completa, con TB50)</t>
  </si>
  <si>
    <t>13min</t>
  </si>
  <si>
    <t>Tiempo máximo de vuelo (carga completa, con TB55)</t>
  </si>
  <si>
    <t>24min</t>
  </si>
  <si>
    <t>Modelo de motor</t>
  </si>
  <si>
    <t>DJI 3515</t>
  </si>
  <si>
    <t>Modelo de hélice</t>
  </si>
  <si>
    <t>1760S</t>
  </si>
  <si>
    <t>Temperatura de funcionamiento</t>
  </si>
  <si>
    <t>-4 ° a 113 ° F (-20 ° a 45 ° C)</t>
  </si>
  <si>
    <t>Clasificación del IP</t>
  </si>
  <si>
    <t>IP43</t>
  </si>
  <si>
    <t>INSTALACION GIMBAL</t>
  </si>
  <si>
    <t>Montaje de cardán hacia abajo</t>
  </si>
  <si>
    <t>Soportado</t>
  </si>
  <si>
    <t>Montaje de cardán ascendente</t>
  </si>
  <si>
    <t>Gimbal doble hacia abajo</t>
  </si>
  <si>
    <t>CARGADOR</t>
  </si>
  <si>
    <t>IN2C180</t>
  </si>
  <si>
    <t>voltaje</t>
  </si>
  <si>
    <t>26.1 V</t>
  </si>
  <si>
    <t>Potencia nominal</t>
  </si>
  <si>
    <t>180 W</t>
  </si>
  <si>
    <t>SISTEMA DE VISION ADELANTE</t>
  </si>
  <si>
    <t>Rango de detección de obstáculos</t>
  </si>
  <si>
    <t>0.7 - 30 m;</t>
  </si>
  <si>
    <t>FOV</t>
  </si>
  <si>
    <t>Horizontal 60 °, Vertical 54 °</t>
  </si>
  <si>
    <t>Entorno operativo</t>
  </si>
  <si>
    <t>Superficies con patrones claros e iluminación adecuada (&gt; 15 lux)</t>
  </si>
  <si>
    <t>SISTEMA DE VISION HACIA ABAJO</t>
  </si>
  <si>
    <t>Rango de velocidad</t>
  </si>
  <si>
    <t>&lt;32.8 pies / s (10 m / s) a una altura de 6.56 pies (2 m)</t>
  </si>
  <si>
    <t>Rango de altitud</t>
  </si>
  <si>
    <t>&lt;32.8 pies (10 m)</t>
  </si>
  <si>
    <t>Rango de operación</t>
  </si>
  <si>
    <t>0.33-16.4 pies (10-500 cm)</t>
  </si>
  <si>
    <t>Sensor de ultrasonido entorno de funcionamiento</t>
  </si>
  <si>
    <t>Material no absorbente, superficie rígida (alfombras interiores gruesas reducirán el rendimiento)</t>
  </si>
  <si>
    <t>GIMBALS</t>
  </si>
  <si>
    <t>Cardanes compatibles</t>
  </si>
  <si>
    <t>Zenmuse X4S </t>
  </si>
  <si>
    <t>Zenmuse X5S </t>
  </si>
  <si>
    <t>Zenmuse Z30 </t>
  </si>
  <si>
    <t>Zenmuse XT</t>
  </si>
  <si>
    <t>BATERÍA</t>
  </si>
  <si>
    <t>TB50</t>
  </si>
  <si>
    <t>Capacidad</t>
  </si>
  <si>
    <t>4280 mAh</t>
  </si>
  <si>
    <t>22.8V</t>
  </si>
  <si>
    <t>Tipo de Batería</t>
  </si>
  <si>
    <t>LiPo 6S</t>
  </si>
  <si>
    <t>Energía</t>
  </si>
  <si>
    <t>97.58 wh</t>
  </si>
  <si>
    <t>Peso neto</t>
  </si>
  <si>
    <t>Aprox. 520 g</t>
  </si>
  <si>
    <t>Temperatura de almacenamiento</t>
  </si>
  <si>
    <t>Menos de 3 meses: -4 ° a 113 ° F (-20 ° a 45 ° C) </t>
  </si>
  <si>
    <t>Más de 3 meses: 72 ° a 82 ° F (22 ° a 28 ° C)</t>
  </si>
  <si>
    <t>Temperatura de carga</t>
  </si>
  <si>
    <t>41 ° a 104 ° F (5 ° a 40 ° C)</t>
  </si>
  <si>
    <t>Potencia de carga máxima</t>
  </si>
  <si>
    <t>TB55</t>
  </si>
  <si>
    <t>7660 mAh</t>
  </si>
  <si>
    <t>176.93Wh</t>
  </si>
  <si>
    <t>885 g</t>
  </si>
  <si>
    <t>-20 ° C a 45 ° C</t>
  </si>
  <si>
    <t>Menos de 3 meses: -20 ° C a 45 ° C </t>
  </si>
  <si>
    <t>Más de 3 meses: 22 ° C a 28 ° C</t>
  </si>
  <si>
    <t>APP DJI GO 4</t>
  </si>
  <si>
    <t>Nombre</t>
  </si>
  <si>
    <t>DJI GO 4</t>
  </si>
  <si>
    <t>Requisitos del sistema para dispositivos móviles</t>
  </si>
  <si>
    <t>iOS 9.0 o posterior, Android 4.4.0 o posterior</t>
  </si>
  <si>
    <t>Dispositivos móviles compatibles</t>
  </si>
  <si>
    <t>iOS: iPhone 5s, iPhone SE, iPhone 6, iPhone 6 Plus, iPhone 6s, iPhone 6s Plus, iPhone 7, iPhone 7 Plus, iPad Air, iPad Air Wi-Fi + celular, iPad mini 2, iPad mini 2 Wi-Fi + Celular, iPad Air 2, iPad Air 2 Wi-Fi + Celular, iPad mini 3, iPad mini 3 Wi-Fi + Celular, iPad mini 4 y iPad mini 4 Wi-Fi + Celular.Esta aplicación está optimizada para iPhone 7, iPhone 7 Plus. Android: Samsung tabs 705c, Samsung S6, Samsung S5, Samsung NOTE4, Samsung NOTE3, Google Nexus 6p, Nexus 9, Google Nexus 7 II, Ascend Mate7, Huawei P8 Max, Huawei Mate 8, LG V20, Nubia Z7 mini, Sony Xperia Z3, MI 3, MI PAD, Smartisan T1. </t>
  </si>
  <si>
    <t>* Soporte para dispositivos adicionales disponibles a medida que continúan las pruebas y el desarrollo.</t>
  </si>
  <si>
    <t>SENSOR INFRARROJO HACIA ARRIBA</t>
  </si>
  <si>
    <t>0-16.4 pies (0-5 m)</t>
  </si>
  <si>
    <t>± 5 °</t>
  </si>
  <si>
    <t>Objeto de gran tamaño con superficie reflectante difusa o alta tasa de reflexión (&gt; 10%)</t>
  </si>
  <si>
    <t>La cendencia</t>
  </si>
  <si>
    <t>Tipo</t>
  </si>
  <si>
    <t>GL800A</t>
  </si>
  <si>
    <t>Frecuencia de operación</t>
  </si>
  <si>
    <t>2.400-2.483 GHz; 5.725-5.825 GHz</t>
  </si>
  <si>
    <t>Distancia máxima de transmisión (sin obstrucciones, sin interferencias)</t>
  </si>
  <si>
    <t>2.4 GHz: 4.3 millas (7 km, FCC); 3.5 millas (3.5 km, CE); 2.5 millas (4 km, SRRC) </t>
  </si>
  <si>
    <t>5.8 GHz: 4.3 millas (7 km, FCC); 1.2 millas (2 km, CE); 3.1 millas (5 km, SRRC)</t>
  </si>
  <si>
    <t>Pire</t>
  </si>
  <si>
    <t>2.4 GHz: 26 dBm (FCC); 17 dBm (CE); 20 dBm (SRRC) </t>
  </si>
  <si>
    <t>5,8 GHz: 28 dBm (FCC); 14 dBm (CE); 20 dBm (SRRC)</t>
  </si>
  <si>
    <t>Fuente de alimentación</t>
  </si>
  <si>
    <t>Batería inteligente extendida (Modelo: WB37-4920mAh-7.6V)</t>
  </si>
  <si>
    <t>Batería inteligente</t>
  </si>
  <si>
    <t>4923 mAh LiPo</t>
  </si>
  <si>
    <t>Cargando</t>
  </si>
  <si>
    <t>Cargador DJI</t>
  </si>
  <si>
    <t>Potencia de salida</t>
  </si>
  <si>
    <t>20 W (suministro de alimentación al monitor DJI CS550) </t>
  </si>
  <si>
    <t>12 W (sin suministrar alimentación al monitor)</t>
  </si>
  <si>
    <t>Puertos de salida de video</t>
  </si>
  <si>
    <t>USB, HDMI, SDI</t>
  </si>
  <si>
    <t>Fuente de alimentación USB</t>
  </si>
  <si>
    <t>iOS: 1 A, 5.2 V (Max); Android: 1.5 A, 5.2 V (Max)</t>
  </si>
  <si>
    <t>Capacidad dual de usuario</t>
  </si>
  <si>
    <t>Conexión maestro y esclavo</t>
  </si>
  <si>
    <t>-4 ° a 104 ° F (-20 ° a 40 ° C)</t>
  </si>
  <si>
    <t>32 ° a 104 ° F (0 ° a 40 ° C)</t>
  </si>
  <si>
    <t>Tiempo de carga</t>
  </si>
  <si>
    <t>Unas 2 horas y 24 minutos (con un cargador de 180 W)</t>
  </si>
  <si>
    <t>Tiempo de alimentación de suministro</t>
  </si>
  <si>
    <t>Aproximadamente 4 horas (solo la función del controlador remoto maestro está habilitada y sin suministrar alimentación al monitor)</t>
  </si>
  <si>
    <t>Peso</t>
  </si>
  <si>
    <t>1041 g</t>
  </si>
  <si>
    <t>SISTEMA DE FOTOMETRIA UAV</t>
  </si>
  <si>
    <t xml:space="preserve">BATERIAS PARA SISTEMA </t>
  </si>
  <si>
    <t>CONTROL REMOTO PARA SISTEMA UAV</t>
  </si>
  <si>
    <t xml:space="preserve">TABLETA CRYSTAL SKY </t>
  </si>
  <si>
    <t>CAMARA TERMICA PARA SISTEMA UAV</t>
  </si>
  <si>
    <t xml:space="preserve">CAMARA PARA SISTEMA DE FOTOGRAMETRIA </t>
  </si>
  <si>
    <t xml:space="preserve">CAMARA PARA FOTOGRAFIA Y VIDEO </t>
  </si>
  <si>
    <t>BINOCULARES 10X 90 X 80 MM</t>
  </si>
  <si>
    <t xml:space="preserve">RADIOS 35 MILLAS </t>
  </si>
  <si>
    <t>PROVEEDOR 1</t>
  </si>
  <si>
    <t>PROVEEDOR 2</t>
  </si>
  <si>
    <t>PROVEEDOR 3</t>
  </si>
  <si>
    <t>CANTIDAD</t>
  </si>
  <si>
    <t>IVA</t>
  </si>
  <si>
    <t xml:space="preserve">TOTAL </t>
  </si>
  <si>
    <t xml:space="preserve">Sub TOTAL </t>
  </si>
  <si>
    <t xml:space="preserve">PROMEDIOS / UNTARIOS </t>
  </si>
  <si>
    <t>EQUIPOS 1</t>
  </si>
  <si>
    <t>EQUIPOS 2</t>
  </si>
  <si>
    <t>HELICES PARA SISEMAS UAV</t>
  </si>
  <si>
    <t>CARGADOR PARA CARRO SISTEMA UAV</t>
  </si>
  <si>
    <t>DRONE TIPO 1</t>
  </si>
  <si>
    <t>DRONE TIPO 2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</si>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</sst>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&quot;$&quot;\ * #,##0_-;\-&quot;$&quot;\ * #,##0_-;_-&quot;$&quot;\ * &quot;-&quot;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sz val="9"/>
      <color rgb="FF44A8F2"/>
      <name val="Inherit"/>
    </font>
    <font>
      <sz val="9"/>
      <color theme="1"/>
      <name val="Inherit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rgb="FFD2D2D2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 indent="1"/>
    </xf>
    <xf numFmtId="0" fontId="0" fillId="0" borderId="1" xfId="0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42" fontId="8" fillId="0" borderId="3" xfId="1" applyFont="1" applyBorder="1" applyAlignment="1">
      <alignment horizontal="center" vertical="center" wrapText="1"/>
    </xf>
    <xf numFmtId="42" fontId="8" fillId="0" borderId="4" xfId="1" applyFont="1" applyBorder="1" applyAlignment="1">
      <alignment horizontal="center" vertical="center" wrapText="1"/>
    </xf>
    <xf numFmtId="0" fontId="8" fillId="0" borderId="0" xfId="0" applyFont="1"/>
    <xf numFmtId="0" fontId="8" fillId="0" borderId="5" xfId="0" applyFont="1" applyBorder="1"/>
    <xf numFmtId="0" fontId="8" fillId="0" borderId="6" xfId="0" applyFont="1" applyBorder="1" applyAlignment="1">
      <alignment horizontal="center" vertical="center"/>
    </xf>
    <xf numFmtId="42" fontId="8" fillId="0" borderId="6" xfId="1" applyFont="1" applyBorder="1"/>
    <xf numFmtId="42" fontId="8" fillId="0" borderId="7" xfId="1" applyFont="1" applyBorder="1"/>
    <xf numFmtId="42" fontId="8" fillId="0" borderId="9" xfId="1" applyFont="1" applyBorder="1"/>
    <xf numFmtId="42" fontId="7" fillId="0" borderId="10" xfId="1" applyFont="1" applyBorder="1"/>
    <xf numFmtId="42" fontId="8" fillId="0" borderId="0" xfId="1" applyFont="1"/>
    <xf numFmtId="42" fontId="9" fillId="0" borderId="0" xfId="1" applyFont="1"/>
    <xf numFmtId="0" fontId="5" fillId="0" borderId="0" xfId="0" applyFont="1" applyAlignment="1">
      <alignment horizontal="left" vertical="top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7"/>
  <sheetViews>
    <sheetView topLeftCell="A76" workbookViewId="0">
      <selection activeCell="B8" sqref="B8"/>
    </sheetView>
  </sheetViews>
  <sheetFormatPr baseColWidth="10" defaultRowHeight="15"/>
  <cols>
    <col min="1" max="1" width="31.42578125" customWidth="1"/>
    <col min="2" max="5" width="41.85546875" customWidth="1"/>
  </cols>
  <sheetData>
    <row r="1" spans="1:2" ht="15.75">
      <c r="A1" s="1" t="s">
        <v>0</v>
      </c>
    </row>
    <row r="2" spans="1:2">
      <c r="A2" s="2"/>
    </row>
    <row r="3" spans="1:2" ht="18">
      <c r="A3" s="3" t="s">
        <v>1</v>
      </c>
    </row>
    <row r="4" spans="1:2">
      <c r="A4" s="4"/>
    </row>
    <row r="5" spans="1:2">
      <c r="A5" s="5" t="s">
        <v>2</v>
      </c>
      <c r="B5" s="6" t="s">
        <v>0</v>
      </c>
    </row>
    <row r="6" spans="1:2" ht="24">
      <c r="A6" s="5" t="s">
        <v>3</v>
      </c>
      <c r="B6" s="6" t="s">
        <v>4</v>
      </c>
    </row>
    <row r="7" spans="1:2" ht="24">
      <c r="A7" s="5" t="s">
        <v>5</v>
      </c>
      <c r="B7" s="6" t="s">
        <v>6</v>
      </c>
    </row>
    <row r="8" spans="1:2" ht="24">
      <c r="A8" s="5" t="s">
        <v>7</v>
      </c>
      <c r="B8" s="6" t="s">
        <v>8</v>
      </c>
    </row>
    <row r="9" spans="1:2">
      <c r="A9" s="5" t="s">
        <v>9</v>
      </c>
      <c r="B9" s="6" t="s">
        <v>10</v>
      </c>
    </row>
    <row r="10" spans="1:2">
      <c r="A10" s="5" t="s">
        <v>11</v>
      </c>
      <c r="B10" s="6" t="s">
        <v>12</v>
      </c>
    </row>
    <row r="11" spans="1:2">
      <c r="A11" s="5" t="s">
        <v>13</v>
      </c>
      <c r="B11" s="6">
        <v>2</v>
      </c>
    </row>
    <row r="12" spans="1:2">
      <c r="A12" s="5" t="s">
        <v>14</v>
      </c>
      <c r="B12" s="6" t="s">
        <v>15</v>
      </c>
    </row>
    <row r="13" spans="1:2">
      <c r="A13" s="5" t="s">
        <v>16</v>
      </c>
      <c r="B13" s="6" t="s">
        <v>17</v>
      </c>
    </row>
    <row r="14" spans="1:2">
      <c r="A14" s="5" t="s">
        <v>18</v>
      </c>
      <c r="B14" s="6" t="s">
        <v>19</v>
      </c>
    </row>
    <row r="15" spans="1:2">
      <c r="A15" s="5" t="s">
        <v>20</v>
      </c>
      <c r="B15" s="6" t="s">
        <v>21</v>
      </c>
    </row>
    <row r="16" spans="1:2">
      <c r="A16" s="5" t="s">
        <v>22</v>
      </c>
      <c r="B16" s="6" t="s">
        <v>23</v>
      </c>
    </row>
    <row r="17" spans="1:2" ht="36">
      <c r="A17" s="21" t="s">
        <v>24</v>
      </c>
      <c r="B17" s="6" t="s">
        <v>25</v>
      </c>
    </row>
    <row r="18" spans="1:2" ht="36">
      <c r="A18" s="21"/>
      <c r="B18" s="6" t="s">
        <v>26</v>
      </c>
    </row>
    <row r="19" spans="1:2">
      <c r="A19" s="5" t="s">
        <v>27</v>
      </c>
      <c r="B19" s="6" t="s">
        <v>28</v>
      </c>
    </row>
    <row r="20" spans="1:2" ht="24">
      <c r="A20" s="5" t="s">
        <v>29</v>
      </c>
      <c r="B20" s="6" t="s">
        <v>30</v>
      </c>
    </row>
    <row r="21" spans="1:2" ht="36">
      <c r="A21" s="5" t="s">
        <v>31</v>
      </c>
      <c r="B21" s="6" t="s">
        <v>32</v>
      </c>
    </row>
    <row r="22" spans="1:2">
      <c r="A22" s="5" t="s">
        <v>33</v>
      </c>
      <c r="B22" s="6" t="s">
        <v>34</v>
      </c>
    </row>
    <row r="23" spans="1:2">
      <c r="A23" s="5" t="s">
        <v>35</v>
      </c>
      <c r="B23" s="6" t="s">
        <v>36</v>
      </c>
    </row>
    <row r="24" spans="1:2">
      <c r="A24" s="21" t="s">
        <v>37</v>
      </c>
      <c r="B24" s="6" t="s">
        <v>38</v>
      </c>
    </row>
    <row r="25" spans="1:2">
      <c r="A25" s="21"/>
      <c r="B25" s="6" t="s">
        <v>39</v>
      </c>
    </row>
    <row r="26" spans="1:2">
      <c r="A26" s="21"/>
      <c r="B26" s="6" t="s">
        <v>40</v>
      </c>
    </row>
    <row r="27" spans="1:2">
      <c r="A27" s="21" t="s">
        <v>41</v>
      </c>
      <c r="B27" s="6" t="s">
        <v>42</v>
      </c>
    </row>
    <row r="28" spans="1:2">
      <c r="A28" s="21"/>
      <c r="B28" s="6" t="s">
        <v>39</v>
      </c>
    </row>
    <row r="29" spans="1:2">
      <c r="A29" s="21"/>
      <c r="B29" s="6" t="s">
        <v>43</v>
      </c>
    </row>
    <row r="30" spans="1:2" ht="24">
      <c r="A30" s="5" t="s">
        <v>44</v>
      </c>
      <c r="B30" s="6" t="s">
        <v>45</v>
      </c>
    </row>
    <row r="31" spans="1:2">
      <c r="A31" s="5" t="s">
        <v>46</v>
      </c>
      <c r="B31" s="6" t="s">
        <v>47</v>
      </c>
    </row>
    <row r="32" spans="1:2" ht="24">
      <c r="A32" s="5" t="s">
        <v>48</v>
      </c>
      <c r="B32" s="6" t="s">
        <v>49</v>
      </c>
    </row>
    <row r="33" spans="1:2" ht="24">
      <c r="A33" s="5" t="s">
        <v>50</v>
      </c>
      <c r="B33" s="6" t="s">
        <v>51</v>
      </c>
    </row>
    <row r="34" spans="1:2" ht="24">
      <c r="A34" s="5" t="s">
        <v>52</v>
      </c>
      <c r="B34" s="6" t="s">
        <v>53</v>
      </c>
    </row>
    <row r="35" spans="1:2" ht="24">
      <c r="A35" s="5" t="s">
        <v>54</v>
      </c>
      <c r="B35" s="6" t="s">
        <v>55</v>
      </c>
    </row>
    <row r="36" spans="1:2">
      <c r="A36" s="5" t="s">
        <v>56</v>
      </c>
      <c r="B36" s="6" t="s">
        <v>57</v>
      </c>
    </row>
    <row r="37" spans="1:2">
      <c r="A37" s="5" t="s">
        <v>58</v>
      </c>
      <c r="B37" s="6" t="s">
        <v>59</v>
      </c>
    </row>
    <row r="38" spans="1:2">
      <c r="A38" s="5" t="s">
        <v>60</v>
      </c>
      <c r="B38" s="6" t="s">
        <v>61</v>
      </c>
    </row>
    <row r="39" spans="1:2">
      <c r="A39" s="5" t="s">
        <v>62</v>
      </c>
      <c r="B39" s="6" t="s">
        <v>63</v>
      </c>
    </row>
    <row r="40" spans="1:2">
      <c r="A40" s="2"/>
    </row>
    <row r="41" spans="1:2" ht="36">
      <c r="A41" s="3" t="s">
        <v>64</v>
      </c>
    </row>
    <row r="42" spans="1:2">
      <c r="A42" s="4"/>
    </row>
    <row r="43" spans="1:2">
      <c r="A43" s="5" t="s">
        <v>65</v>
      </c>
      <c r="B43" s="6" t="s">
        <v>66</v>
      </c>
    </row>
    <row r="44" spans="1:2">
      <c r="A44" s="5" t="s">
        <v>67</v>
      </c>
      <c r="B44" s="6" t="s">
        <v>66</v>
      </c>
    </row>
    <row r="45" spans="1:2">
      <c r="A45" s="5" t="s">
        <v>68</v>
      </c>
      <c r="B45" s="6" t="s">
        <v>66</v>
      </c>
    </row>
    <row r="46" spans="1:2">
      <c r="A46" s="2"/>
    </row>
    <row r="47" spans="1:2" ht="18">
      <c r="A47" s="3" t="s">
        <v>69</v>
      </c>
    </row>
    <row r="48" spans="1:2">
      <c r="A48" s="4"/>
    </row>
    <row r="49" spans="1:2">
      <c r="A49" s="5" t="s">
        <v>2</v>
      </c>
      <c r="B49" s="6" t="s">
        <v>70</v>
      </c>
    </row>
    <row r="50" spans="1:2">
      <c r="A50" s="5" t="s">
        <v>71</v>
      </c>
      <c r="B50" s="6" t="s">
        <v>72</v>
      </c>
    </row>
    <row r="51" spans="1:2">
      <c r="A51" s="5" t="s">
        <v>73</v>
      </c>
      <c r="B51" s="6" t="s">
        <v>74</v>
      </c>
    </row>
    <row r="52" spans="1:2">
      <c r="A52" s="2"/>
    </row>
    <row r="53" spans="1:2" ht="36">
      <c r="A53" s="3" t="s">
        <v>75</v>
      </c>
    </row>
    <row r="54" spans="1:2">
      <c r="A54" s="4"/>
    </row>
    <row r="55" spans="1:2">
      <c r="A55" s="5" t="s">
        <v>76</v>
      </c>
      <c r="B55" s="6" t="s">
        <v>77</v>
      </c>
    </row>
    <row r="56" spans="1:2">
      <c r="A56" s="5" t="s">
        <v>78</v>
      </c>
      <c r="B56" s="6" t="s">
        <v>79</v>
      </c>
    </row>
    <row r="57" spans="1:2" ht="24">
      <c r="A57" s="5" t="s">
        <v>80</v>
      </c>
      <c r="B57" s="6" t="s">
        <v>81</v>
      </c>
    </row>
    <row r="58" spans="1:2">
      <c r="A58" s="2"/>
    </row>
    <row r="59" spans="1:2" ht="36">
      <c r="A59" s="3" t="s">
        <v>82</v>
      </c>
    </row>
    <row r="60" spans="1:2">
      <c r="A60" s="4"/>
    </row>
    <row r="61" spans="1:2" ht="24">
      <c r="A61" s="5" t="s">
        <v>83</v>
      </c>
      <c r="B61" s="6" t="s">
        <v>84</v>
      </c>
    </row>
    <row r="62" spans="1:2">
      <c r="A62" s="5" t="s">
        <v>85</v>
      </c>
      <c r="B62" s="6" t="s">
        <v>86</v>
      </c>
    </row>
    <row r="63" spans="1:2">
      <c r="A63" s="5" t="s">
        <v>87</v>
      </c>
      <c r="B63" s="6" t="s">
        <v>86</v>
      </c>
    </row>
    <row r="64" spans="1:2" ht="24">
      <c r="A64" s="5" t="s">
        <v>80</v>
      </c>
      <c r="B64" s="6" t="s">
        <v>81</v>
      </c>
    </row>
    <row r="65" spans="1:2" ht="24">
      <c r="A65" s="5" t="s">
        <v>81</v>
      </c>
      <c r="B65" s="6" t="s">
        <v>88</v>
      </c>
    </row>
    <row r="66" spans="1:2" ht="36">
      <c r="A66" s="5" t="s">
        <v>89</v>
      </c>
      <c r="B66" s="6" t="s">
        <v>90</v>
      </c>
    </row>
    <row r="67" spans="1:2">
      <c r="A67" s="2"/>
    </row>
    <row r="68" spans="1:2" ht="18">
      <c r="A68" s="3" t="s">
        <v>91</v>
      </c>
    </row>
    <row r="69" spans="1:2">
      <c r="A69" s="4"/>
    </row>
    <row r="70" spans="1:2">
      <c r="A70" s="21" t="s">
        <v>92</v>
      </c>
      <c r="B70" s="6" t="s">
        <v>93</v>
      </c>
    </row>
    <row r="71" spans="1:2">
      <c r="A71" s="21"/>
      <c r="B71" s="6" t="s">
        <v>94</v>
      </c>
    </row>
    <row r="72" spans="1:2">
      <c r="A72" s="21"/>
      <c r="B72" s="6" t="s">
        <v>95</v>
      </c>
    </row>
    <row r="73" spans="1:2">
      <c r="A73" s="21"/>
      <c r="B73" s="6" t="s">
        <v>96</v>
      </c>
    </row>
    <row r="74" spans="1:2">
      <c r="A74" s="2"/>
    </row>
    <row r="75" spans="1:2" ht="18">
      <c r="A75" s="3" t="s">
        <v>97</v>
      </c>
    </row>
    <row r="76" spans="1:2">
      <c r="A76" s="4"/>
    </row>
    <row r="77" spans="1:2">
      <c r="A77" s="5" t="s">
        <v>2</v>
      </c>
      <c r="B77" s="6" t="s">
        <v>98</v>
      </c>
    </row>
    <row r="78" spans="1:2">
      <c r="A78" s="5" t="s">
        <v>99</v>
      </c>
      <c r="B78" s="6" t="s">
        <v>100</v>
      </c>
    </row>
    <row r="79" spans="1:2">
      <c r="A79" s="5" t="s">
        <v>71</v>
      </c>
      <c r="B79" s="6" t="s">
        <v>101</v>
      </c>
    </row>
    <row r="80" spans="1:2">
      <c r="A80" s="5" t="s">
        <v>102</v>
      </c>
      <c r="B80" s="6" t="s">
        <v>103</v>
      </c>
    </row>
    <row r="81" spans="1:2">
      <c r="A81" s="5" t="s">
        <v>104</v>
      </c>
      <c r="B81" s="6" t="s">
        <v>105</v>
      </c>
    </row>
    <row r="82" spans="1:2">
      <c r="A82" s="5" t="s">
        <v>106</v>
      </c>
      <c r="B82" s="6" t="s">
        <v>107</v>
      </c>
    </row>
    <row r="83" spans="1:2">
      <c r="A83" s="5" t="s">
        <v>60</v>
      </c>
      <c r="B83" s="6" t="s">
        <v>61</v>
      </c>
    </row>
    <row r="84" spans="1:2">
      <c r="A84" s="21" t="s">
        <v>108</v>
      </c>
      <c r="B84" s="6" t="s">
        <v>109</v>
      </c>
    </row>
    <row r="85" spans="1:2">
      <c r="A85" s="21"/>
      <c r="B85" s="6" t="s">
        <v>110</v>
      </c>
    </row>
    <row r="86" spans="1:2">
      <c r="A86" s="5" t="s">
        <v>111</v>
      </c>
      <c r="B86" s="6" t="s">
        <v>112</v>
      </c>
    </row>
    <row r="87" spans="1:2">
      <c r="A87" s="5" t="s">
        <v>113</v>
      </c>
      <c r="B87" s="6" t="s">
        <v>74</v>
      </c>
    </row>
    <row r="88" spans="1:2">
      <c r="A88" s="5" t="s">
        <v>2</v>
      </c>
      <c r="B88" s="6" t="s">
        <v>114</v>
      </c>
    </row>
    <row r="89" spans="1:2">
      <c r="A89" s="5" t="s">
        <v>99</v>
      </c>
      <c r="B89" s="6" t="s">
        <v>115</v>
      </c>
    </row>
    <row r="90" spans="1:2">
      <c r="A90" s="5" t="s">
        <v>71</v>
      </c>
      <c r="B90" s="6" t="s">
        <v>101</v>
      </c>
    </row>
    <row r="91" spans="1:2">
      <c r="A91" s="5" t="s">
        <v>102</v>
      </c>
      <c r="B91" s="6" t="s">
        <v>103</v>
      </c>
    </row>
    <row r="92" spans="1:2">
      <c r="A92" s="5" t="s">
        <v>104</v>
      </c>
      <c r="B92" s="6" t="s">
        <v>116</v>
      </c>
    </row>
    <row r="93" spans="1:2">
      <c r="A93" s="5" t="s">
        <v>106</v>
      </c>
      <c r="B93" s="6" t="s">
        <v>117</v>
      </c>
    </row>
    <row r="94" spans="1:2">
      <c r="A94" s="5" t="s">
        <v>60</v>
      </c>
      <c r="B94" s="6" t="s">
        <v>118</v>
      </c>
    </row>
    <row r="95" spans="1:2">
      <c r="A95" s="21" t="s">
        <v>108</v>
      </c>
      <c r="B95" s="6" t="s">
        <v>119</v>
      </c>
    </row>
    <row r="96" spans="1:2">
      <c r="A96" s="21"/>
      <c r="B96" s="6" t="s">
        <v>120</v>
      </c>
    </row>
    <row r="97" spans="1:2">
      <c r="A97" s="5" t="s">
        <v>111</v>
      </c>
      <c r="B97" s="6" t="s">
        <v>112</v>
      </c>
    </row>
    <row r="98" spans="1:2">
      <c r="A98" s="5" t="s">
        <v>113</v>
      </c>
      <c r="B98" s="6" t="s">
        <v>74</v>
      </c>
    </row>
    <row r="99" spans="1:2">
      <c r="A99" s="2"/>
    </row>
    <row r="100" spans="1:2" ht="18">
      <c r="A100" s="3" t="s">
        <v>121</v>
      </c>
    </row>
    <row r="101" spans="1:2">
      <c r="A101" s="4"/>
    </row>
    <row r="102" spans="1:2">
      <c r="A102" s="5" t="s">
        <v>122</v>
      </c>
      <c r="B102" s="6" t="s">
        <v>123</v>
      </c>
    </row>
    <row r="103" spans="1:2" ht="24">
      <c r="A103" s="5" t="s">
        <v>124</v>
      </c>
      <c r="B103" s="6" t="s">
        <v>125</v>
      </c>
    </row>
    <row r="104" spans="1:2" ht="168">
      <c r="A104" s="21" t="s">
        <v>126</v>
      </c>
      <c r="B104" s="6" t="s">
        <v>127</v>
      </c>
    </row>
    <row r="105" spans="1:2">
      <c r="A105" s="21"/>
      <c r="B105" s="6"/>
    </row>
    <row r="106" spans="1:2" ht="36">
      <c r="A106" s="21"/>
      <c r="B106" s="6" t="s">
        <v>128</v>
      </c>
    </row>
    <row r="107" spans="1:2">
      <c r="A107" s="2"/>
    </row>
    <row r="108" spans="1:2" ht="36">
      <c r="A108" s="3" t="s">
        <v>129</v>
      </c>
    </row>
    <row r="109" spans="1:2">
      <c r="A109" s="4"/>
    </row>
    <row r="110" spans="1:2">
      <c r="A110" s="5" t="s">
        <v>76</v>
      </c>
      <c r="B110" s="6" t="s">
        <v>130</v>
      </c>
    </row>
    <row r="111" spans="1:2">
      <c r="A111" s="5" t="s">
        <v>78</v>
      </c>
      <c r="B111" s="6" t="s">
        <v>131</v>
      </c>
    </row>
    <row r="112" spans="1:2" ht="24">
      <c r="A112" s="5" t="s">
        <v>80</v>
      </c>
      <c r="B112" s="6" t="s">
        <v>132</v>
      </c>
    </row>
    <row r="113" spans="1:2">
      <c r="A113" s="2"/>
    </row>
    <row r="114" spans="1:2" ht="18">
      <c r="A114" s="3" t="s">
        <v>133</v>
      </c>
    </row>
    <row r="115" spans="1:2">
      <c r="A115" s="4"/>
    </row>
    <row r="116" spans="1:2">
      <c r="A116" s="5" t="s">
        <v>134</v>
      </c>
      <c r="B116" s="6" t="s">
        <v>135</v>
      </c>
    </row>
    <row r="117" spans="1:2">
      <c r="A117" s="5" t="s">
        <v>136</v>
      </c>
      <c r="B117" s="6" t="s">
        <v>137</v>
      </c>
    </row>
    <row r="118" spans="1:2" ht="24">
      <c r="A118" s="21" t="s">
        <v>138</v>
      </c>
      <c r="B118" s="6" t="s">
        <v>139</v>
      </c>
    </row>
    <row r="119" spans="1:2" ht="24">
      <c r="A119" s="21"/>
      <c r="B119" s="6" t="s">
        <v>140</v>
      </c>
    </row>
    <row r="120" spans="1:2" ht="24">
      <c r="A120" s="21" t="s">
        <v>141</v>
      </c>
      <c r="B120" s="6" t="s">
        <v>142</v>
      </c>
    </row>
    <row r="121" spans="1:2" ht="24">
      <c r="A121" s="21"/>
      <c r="B121" s="6" t="s">
        <v>143</v>
      </c>
    </row>
    <row r="122" spans="1:2" ht="24">
      <c r="A122" s="5" t="s">
        <v>144</v>
      </c>
      <c r="B122" s="6" t="s">
        <v>145</v>
      </c>
    </row>
    <row r="123" spans="1:2">
      <c r="A123" s="5" t="s">
        <v>146</v>
      </c>
      <c r="B123" s="6" t="s">
        <v>147</v>
      </c>
    </row>
    <row r="124" spans="1:2">
      <c r="A124" s="5" t="s">
        <v>148</v>
      </c>
      <c r="B124" s="6" t="s">
        <v>149</v>
      </c>
    </row>
    <row r="125" spans="1:2" ht="24">
      <c r="A125" s="21" t="s">
        <v>150</v>
      </c>
      <c r="B125" s="6" t="s">
        <v>151</v>
      </c>
    </row>
    <row r="126" spans="1:2">
      <c r="A126" s="21"/>
      <c r="B126" s="6" t="s">
        <v>152</v>
      </c>
    </row>
    <row r="127" spans="1:2">
      <c r="A127" s="5" t="s">
        <v>153</v>
      </c>
      <c r="B127" s="6" t="s">
        <v>154</v>
      </c>
    </row>
    <row r="128" spans="1:2">
      <c r="A128" s="5" t="s">
        <v>155</v>
      </c>
      <c r="B128" s="6" t="s">
        <v>156</v>
      </c>
    </row>
    <row r="129" spans="1:2">
      <c r="A129" s="5" t="s">
        <v>157</v>
      </c>
      <c r="B129" s="6" t="s">
        <v>158</v>
      </c>
    </row>
    <row r="130" spans="1:2">
      <c r="A130" s="5" t="s">
        <v>60</v>
      </c>
      <c r="B130" s="6" t="s">
        <v>159</v>
      </c>
    </row>
    <row r="131" spans="1:2">
      <c r="A131" s="21" t="s">
        <v>108</v>
      </c>
      <c r="B131" s="6" t="s">
        <v>109</v>
      </c>
    </row>
    <row r="132" spans="1:2">
      <c r="A132" s="21"/>
      <c r="B132" s="6" t="s">
        <v>110</v>
      </c>
    </row>
    <row r="133" spans="1:2">
      <c r="A133" s="5" t="s">
        <v>111</v>
      </c>
      <c r="B133" s="6" t="s">
        <v>160</v>
      </c>
    </row>
    <row r="134" spans="1:2" ht="24">
      <c r="A134" s="5" t="s">
        <v>161</v>
      </c>
      <c r="B134" s="6" t="s">
        <v>162</v>
      </c>
    </row>
    <row r="135" spans="1:2" ht="36">
      <c r="A135" s="5" t="s">
        <v>163</v>
      </c>
      <c r="B135" s="6" t="s">
        <v>164</v>
      </c>
    </row>
    <row r="136" spans="1:2">
      <c r="A136" s="5" t="s">
        <v>165</v>
      </c>
      <c r="B136" s="6" t="s">
        <v>166</v>
      </c>
    </row>
    <row r="137" spans="1:2" ht="15.75" thickBot="1">
      <c r="A137" s="7"/>
    </row>
  </sheetData>
  <mergeCells count="11">
    <mergeCell ref="A104:A106"/>
    <mergeCell ref="A118:A119"/>
    <mergeCell ref="A120:A121"/>
    <mergeCell ref="A125:A126"/>
    <mergeCell ref="A131:A132"/>
    <mergeCell ref="A95:A96"/>
    <mergeCell ref="A17:A18"/>
    <mergeCell ref="A24:A26"/>
    <mergeCell ref="A27:A29"/>
    <mergeCell ref="A70:A73"/>
    <mergeCell ref="A84:A8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1:H26"/>
  <sheetViews>
    <sheetView tabSelected="1" workbookViewId="0">
      <selection activeCell="G14" sqref="G14"/>
    </sheetView>
  </sheetViews>
  <sheetFormatPr baseColWidth="10" defaultRowHeight="12.75"/>
  <cols>
    <col min="1" max="2" width="11.42578125" style="12"/>
    <col min="3" max="3" width="35.140625" style="12" customWidth="1"/>
    <col min="4" max="4" width="8.85546875" style="12" bestFit="1" customWidth="1"/>
    <col min="5" max="5" width="15.5703125" style="19" bestFit="1" customWidth="1"/>
    <col min="6" max="6" width="17.85546875" style="19" bestFit="1" customWidth="1"/>
    <col min="7" max="7" width="15.5703125" style="19" bestFit="1" customWidth="1"/>
    <col min="8" max="8" width="23.42578125" style="19" bestFit="1" customWidth="1"/>
    <col min="9" max="16384" width="11.42578125" style="12"/>
  </cols>
  <sheetData>
    <row r="1" spans="3:8" ht="15.75">
      <c r="C1" s="24" t="s">
        <v>188</v>
      </c>
      <c r="D1" s="24"/>
      <c r="E1" s="24"/>
      <c r="F1" s="24"/>
      <c r="G1" s="24"/>
      <c r="H1" s="24"/>
    </row>
    <row r="2" spans="3:8" ht="25.5">
      <c r="C2" s="8" t="s">
        <v>184</v>
      </c>
      <c r="D2" s="9" t="s">
        <v>179</v>
      </c>
      <c r="E2" s="10" t="s">
        <v>176</v>
      </c>
      <c r="F2" s="10" t="s">
        <v>177</v>
      </c>
      <c r="G2" s="10" t="s">
        <v>178</v>
      </c>
      <c r="H2" s="11" t="s">
        <v>183</v>
      </c>
    </row>
    <row r="3" spans="3:8">
      <c r="C3" s="13" t="s">
        <v>167</v>
      </c>
      <c r="D3" s="14">
        <v>1</v>
      </c>
      <c r="E3" s="15">
        <v>23725408</v>
      </c>
      <c r="F3" s="15">
        <v>24000000</v>
      </c>
      <c r="G3" s="15">
        <v>25000000</v>
      </c>
      <c r="H3" s="16">
        <f>(E3+F3+G3)/3</f>
        <v>24241802.666666668</v>
      </c>
    </row>
    <row r="4" spans="3:8">
      <c r="C4" s="13" t="s">
        <v>168</v>
      </c>
      <c r="D4" s="14">
        <v>12</v>
      </c>
      <c r="E4" s="15">
        <f>($D$4*1696096)</f>
        <v>20353152</v>
      </c>
      <c r="F4" s="15">
        <f>($D$4*1710000)</f>
        <v>20520000</v>
      </c>
      <c r="G4" s="15">
        <f>($D$4*1800000)</f>
        <v>21600000</v>
      </c>
      <c r="H4" s="16">
        <f t="shared" ref="H4:H14" si="0">(E4+F4+G4)/3</f>
        <v>20824384</v>
      </c>
    </row>
    <row r="5" spans="3:8">
      <c r="C5" s="13" t="s">
        <v>169</v>
      </c>
      <c r="D5" s="14">
        <v>1</v>
      </c>
      <c r="E5" s="15">
        <v>2182400</v>
      </c>
      <c r="F5" s="15">
        <v>2250000</v>
      </c>
      <c r="G5" s="15">
        <v>2150000</v>
      </c>
      <c r="H5" s="16">
        <f t="shared" si="0"/>
        <v>2194133.3333333335</v>
      </c>
    </row>
    <row r="6" spans="3:8">
      <c r="C6" s="13" t="s">
        <v>170</v>
      </c>
      <c r="D6" s="14">
        <v>1</v>
      </c>
      <c r="E6" s="15">
        <v>2080000</v>
      </c>
      <c r="F6" s="15">
        <v>2300000</v>
      </c>
      <c r="G6" s="15">
        <v>2400000</v>
      </c>
      <c r="H6" s="16">
        <f t="shared" si="0"/>
        <v>2260000</v>
      </c>
    </row>
    <row r="7" spans="3:8">
      <c r="C7" s="13" t="s">
        <v>171</v>
      </c>
      <c r="D7" s="14">
        <v>1</v>
      </c>
      <c r="E7" s="15">
        <v>51577600</v>
      </c>
      <c r="F7" s="15">
        <v>53000000</v>
      </c>
      <c r="G7" s="15">
        <v>53800000</v>
      </c>
      <c r="H7" s="16">
        <f t="shared" si="0"/>
        <v>52792533.333333336</v>
      </c>
    </row>
    <row r="8" spans="3:8">
      <c r="C8" s="13" t="s">
        <v>172</v>
      </c>
      <c r="D8" s="14">
        <v>1</v>
      </c>
      <c r="E8" s="15">
        <v>7212832</v>
      </c>
      <c r="F8" s="15">
        <v>8000000</v>
      </c>
      <c r="G8" s="15">
        <v>8500000</v>
      </c>
      <c r="H8" s="16">
        <f t="shared" si="0"/>
        <v>7904277.333333333</v>
      </c>
    </row>
    <row r="9" spans="3:8">
      <c r="C9" s="13" t="s">
        <v>173</v>
      </c>
      <c r="D9" s="14">
        <v>1</v>
      </c>
      <c r="E9" s="15">
        <v>7375520</v>
      </c>
      <c r="F9" s="15">
        <v>8000000</v>
      </c>
      <c r="G9" s="15">
        <v>9000000</v>
      </c>
      <c r="H9" s="16">
        <f t="shared" si="0"/>
        <v>8125173.333333333</v>
      </c>
    </row>
    <row r="10" spans="3:8">
      <c r="C10" s="13" t="s">
        <v>174</v>
      </c>
      <c r="D10" s="14">
        <v>2</v>
      </c>
      <c r="E10" s="15">
        <f>($D$10*472672)</f>
        <v>945344</v>
      </c>
      <c r="F10" s="15">
        <f>($D$10*490000)</f>
        <v>980000</v>
      </c>
      <c r="G10" s="15">
        <f>($D$10*400000)</f>
        <v>800000</v>
      </c>
      <c r="H10" s="16">
        <f t="shared" si="0"/>
        <v>908448</v>
      </c>
    </row>
    <row r="11" spans="3:8">
      <c r="C11" s="13" t="s">
        <v>175</v>
      </c>
      <c r="D11" s="14">
        <v>2</v>
      </c>
      <c r="E11" s="15">
        <f>($D$11*593920)</f>
        <v>1187840</v>
      </c>
      <c r="F11" s="15">
        <f>($D$11*550000)</f>
        <v>1100000</v>
      </c>
      <c r="G11" s="15">
        <f>($D$11*600000)</f>
        <v>1200000</v>
      </c>
      <c r="H11" s="16">
        <f t="shared" si="0"/>
        <v>1162613.3333333333</v>
      </c>
    </row>
    <row r="12" spans="3:8">
      <c r="C12" s="26" t="s">
        <v>182</v>
      </c>
      <c r="D12" s="27"/>
      <c r="E12" s="15">
        <f>SUM(E3:E11)</f>
        <v>116640096</v>
      </c>
      <c r="F12" s="15">
        <f>SUM(F3:F11)</f>
        <v>120150000</v>
      </c>
      <c r="G12" s="15">
        <f>SUM(G3:G11)</f>
        <v>124450000</v>
      </c>
      <c r="H12" s="16">
        <f t="shared" si="0"/>
        <v>120413365.33333333</v>
      </c>
    </row>
    <row r="13" spans="3:8">
      <c r="C13" s="28" t="s">
        <v>180</v>
      </c>
      <c r="D13" s="29"/>
      <c r="E13" s="15">
        <f>E12*19%</f>
        <v>22161618.240000002</v>
      </c>
      <c r="F13" s="15">
        <f>F12*19%</f>
        <v>22828500</v>
      </c>
      <c r="G13" s="15">
        <f>G12*19%</f>
        <v>23645500</v>
      </c>
      <c r="H13" s="16">
        <f t="shared" si="0"/>
        <v>22878539.413333338</v>
      </c>
    </row>
    <row r="14" spans="3:8">
      <c r="C14" s="22" t="s">
        <v>181</v>
      </c>
      <c r="D14" s="23"/>
      <c r="E14" s="17">
        <f>+E12+E13</f>
        <v>138801714.24000001</v>
      </c>
      <c r="F14" s="17">
        <f>+F12+F13</f>
        <v>142978500</v>
      </c>
      <c r="G14" s="17">
        <f>G12+G13</f>
        <v>148095500</v>
      </c>
      <c r="H14" s="18">
        <f t="shared" si="0"/>
        <v>143291904.74666667</v>
      </c>
    </row>
    <row r="17" spans="3:8" ht="15.75">
      <c r="C17" s="25" t="s">
        <v>189</v>
      </c>
      <c r="D17" s="25"/>
      <c r="E17" s="25"/>
      <c r="F17" s="25"/>
      <c r="G17" s="25"/>
      <c r="H17" s="25"/>
    </row>
    <row r="18" spans="3:8" ht="25.5">
      <c r="C18" s="8" t="s">
        <v>185</v>
      </c>
      <c r="D18" s="9" t="s">
        <v>179</v>
      </c>
      <c r="E18" s="10" t="s">
        <v>176</v>
      </c>
      <c r="F18" s="10" t="s">
        <v>177</v>
      </c>
      <c r="G18" s="10" t="s">
        <v>178</v>
      </c>
      <c r="H18" s="11" t="s">
        <v>183</v>
      </c>
    </row>
    <row r="19" spans="3:8">
      <c r="C19" s="13" t="s">
        <v>167</v>
      </c>
      <c r="D19" s="14">
        <v>1</v>
      </c>
      <c r="E19" s="15">
        <v>7008000</v>
      </c>
      <c r="F19" s="15">
        <v>8500000</v>
      </c>
      <c r="G19" s="15">
        <v>9100000</v>
      </c>
      <c r="H19" s="16">
        <f>(E19+F19+G19)/3</f>
        <v>8202666.666666667</v>
      </c>
    </row>
    <row r="20" spans="3:8">
      <c r="C20" s="13" t="s">
        <v>186</v>
      </c>
      <c r="D20" s="14">
        <v>4</v>
      </c>
      <c r="E20" s="15">
        <f>($D$20*80000)</f>
        <v>320000</v>
      </c>
      <c r="F20" s="15">
        <f>($D$20*120000)</f>
        <v>480000</v>
      </c>
      <c r="G20" s="15">
        <f>(D20*130000)</f>
        <v>520000</v>
      </c>
      <c r="H20" s="16">
        <f t="shared" ref="H20:H24" si="1">(E20+F20+G20)/3</f>
        <v>440000</v>
      </c>
    </row>
    <row r="21" spans="3:8">
      <c r="C21" s="13" t="s">
        <v>187</v>
      </c>
      <c r="D21" s="14">
        <v>3</v>
      </c>
      <c r="E21" s="15">
        <f>($D$21*259904)</f>
        <v>779712</v>
      </c>
      <c r="F21" s="15">
        <f>($D$21*270000)</f>
        <v>810000</v>
      </c>
      <c r="G21" s="15">
        <f>(D21*400000)</f>
        <v>1200000</v>
      </c>
      <c r="H21" s="16">
        <f t="shared" si="1"/>
        <v>929904</v>
      </c>
    </row>
    <row r="22" spans="3:8">
      <c r="C22" s="26" t="s">
        <v>182</v>
      </c>
      <c r="D22" s="27"/>
      <c r="E22" s="15">
        <f>SUM(E19:E21)</f>
        <v>8107712</v>
      </c>
      <c r="F22" s="15">
        <f>SUM(F19:F21)</f>
        <v>9790000</v>
      </c>
      <c r="G22" s="15">
        <f>SUM(G19:G21)</f>
        <v>10820000</v>
      </c>
      <c r="H22" s="16">
        <f t="shared" si="1"/>
        <v>9572570.666666666</v>
      </c>
    </row>
    <row r="23" spans="3:8">
      <c r="C23" s="28" t="s">
        <v>180</v>
      </c>
      <c r="D23" s="29"/>
      <c r="E23" s="15">
        <f>E22*19%</f>
        <v>1540465.28</v>
      </c>
      <c r="F23" s="15">
        <f>F22*19%</f>
        <v>1860100</v>
      </c>
      <c r="G23" s="15">
        <f>G22*19%</f>
        <v>2055800</v>
      </c>
      <c r="H23" s="16">
        <f t="shared" si="1"/>
        <v>1818788.4266666668</v>
      </c>
    </row>
    <row r="24" spans="3:8">
      <c r="C24" s="22" t="s">
        <v>181</v>
      </c>
      <c r="D24" s="23"/>
      <c r="E24" s="17">
        <f>+E22+E23</f>
        <v>9648177.2799999993</v>
      </c>
      <c r="F24" s="17">
        <f>+F22+F23</f>
        <v>11650100</v>
      </c>
      <c r="G24" s="17">
        <f>G22+G23</f>
        <v>12875800</v>
      </c>
      <c r="H24" s="18">
        <f t="shared" si="1"/>
        <v>11391359.093333334</v>
      </c>
    </row>
    <row r="26" spans="3:8" ht="15.75">
      <c r="E26" s="20" t="s">
        <v>190</v>
      </c>
      <c r="H26" s="20">
        <f>+H24+H14</f>
        <v>154683263.84</v>
      </c>
    </row>
  </sheetData>
  <mergeCells count="8">
    <mergeCell ref="C24:D24"/>
    <mergeCell ref="C1:H1"/>
    <mergeCell ref="C17:H17"/>
    <mergeCell ref="C12:D12"/>
    <mergeCell ref="C13:D13"/>
    <mergeCell ref="C14:D14"/>
    <mergeCell ref="C22:D22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Matrice m210</vt:lpstr>
      <vt:lpstr>COSTOS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Andrea Zapata Villa</dc:creator>
  <cp:lastModifiedBy>Paula Andrea Zapata Villa</cp:lastModifiedBy>
  <dcterms:created xsi:type="dcterms:W3CDTF">2019-03-18T19:42:53Z</dcterms:created>
  <dcterms:modified xsi:type="dcterms:W3CDTF">2019-05-09T14:31:03Z</dcterms:modified>
</cp:coreProperties>
</file>