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zapata\Documents\Documentos\2019\CONTRATACION\Cont. 4306  Orden de Compra 40115 TVE  I3 NET S.A.S\Documentación\"/>
    </mc:Choice>
  </mc:AlternateContent>
  <bookViews>
    <workbookView xWindow="0" yWindow="0" windowWidth="24000" windowHeight="9330" firstSheet="5" activeTab="5"/>
  </bookViews>
  <sheets>
    <sheet name="TOTAL" sheetId="3" r:id="rId1"/>
    <sheet name="TVE" sheetId="1" r:id="rId2"/>
    <sheet name="INDEPENDIENTE" sheetId="2" r:id="rId3"/>
    <sheet name="CDPYCONV" sheetId="5" r:id="rId4"/>
    <sheet name="Hoja1" sheetId="6" r:id="rId5"/>
    <sheet name=" PAULA " sheetId="7" r:id="rId6"/>
  </sheets>
  <definedNames>
    <definedName name="_xlnm._FilterDatabase" localSheetId="5" hidden="1">' PAULA '!$A$2:$AV$2</definedName>
    <definedName name="_xlnm._FilterDatabase" localSheetId="1" hidden="1">TVE!$A$2:$AA$17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1" i="7" l="1"/>
  <c r="AA24" i="7" l="1"/>
  <c r="AD20" i="7"/>
  <c r="AA20" i="7"/>
  <c r="AA28" i="7"/>
  <c r="AA27" i="7"/>
  <c r="AA23" i="7"/>
  <c r="AA22" i="7"/>
  <c r="AA21" i="7"/>
  <c r="AA19" i="7"/>
  <c r="Y16" i="7"/>
  <c r="L17" i="7" l="1"/>
  <c r="X11" i="7" l="1"/>
  <c r="S14" i="7"/>
  <c r="S12" i="7"/>
  <c r="S9" i="7"/>
  <c r="S6" i="7"/>
  <c r="P14" i="7"/>
  <c r="P13" i="7"/>
  <c r="P11" i="7"/>
  <c r="P9" i="7"/>
  <c r="P8" i="7"/>
  <c r="P5" i="7"/>
  <c r="P3" i="7"/>
  <c r="AP10" i="7"/>
  <c r="P17" i="7" l="1"/>
  <c r="S17" i="7"/>
  <c r="AM16" i="7"/>
  <c r="AT10" i="7"/>
  <c r="AL10" i="7"/>
  <c r="AL6" i="7"/>
  <c r="AI14" i="7"/>
  <c r="AD10" i="7" l="1"/>
  <c r="AA12" i="7"/>
  <c r="AA8" i="7"/>
  <c r="AA6" i="7"/>
  <c r="AA4" i="7"/>
  <c r="L32" i="7" l="1"/>
  <c r="K14" i="7"/>
  <c r="K11" i="7"/>
  <c r="K10" i="7"/>
  <c r="K9" i="7"/>
  <c r="K8" i="7"/>
  <c r="K7" i="7"/>
  <c r="K3" i="7"/>
  <c r="Q27" i="7"/>
  <c r="L27" i="7"/>
  <c r="G27" i="7"/>
  <c r="Q17" i="7"/>
  <c r="G17" i="7"/>
  <c r="D17" i="7"/>
  <c r="AO16" i="7"/>
  <c r="AK16" i="7"/>
  <c r="AG16" i="7"/>
  <c r="AD16" i="7"/>
  <c r="AV14" i="7"/>
  <c r="U14" i="7"/>
  <c r="N14" i="7"/>
  <c r="J14" i="7"/>
  <c r="N13" i="7"/>
  <c r="E13" i="7" s="1"/>
  <c r="AF12" i="7"/>
  <c r="U12" i="7"/>
  <c r="N11" i="7"/>
  <c r="J11" i="7"/>
  <c r="AV10" i="7"/>
  <c r="AF10" i="7"/>
  <c r="J10" i="7"/>
  <c r="U9" i="7"/>
  <c r="N9" i="7"/>
  <c r="J9" i="7"/>
  <c r="AF8" i="7"/>
  <c r="N8" i="7"/>
  <c r="J8" i="7"/>
  <c r="J7" i="7"/>
  <c r="E7" i="7" s="1"/>
  <c r="AV6" i="7"/>
  <c r="AF6" i="7"/>
  <c r="U6" i="7"/>
  <c r="N5" i="7"/>
  <c r="E5" i="7" s="1"/>
  <c r="AF4" i="7"/>
  <c r="E4" i="7" s="1"/>
  <c r="N3" i="7"/>
  <c r="J3" i="7"/>
  <c r="K18" i="7" l="1"/>
  <c r="E6" i="7"/>
  <c r="K17" i="7"/>
  <c r="E9" i="7"/>
  <c r="E12" i="7"/>
  <c r="F12" i="7" s="1"/>
  <c r="Y17" i="7"/>
  <c r="AO17" i="7"/>
  <c r="E3" i="7"/>
  <c r="F3" i="7" s="1"/>
  <c r="E8" i="7"/>
  <c r="E11" i="7"/>
  <c r="AS17" i="7"/>
  <c r="E10" i="7"/>
  <c r="E14" i="7"/>
  <c r="J17" i="7"/>
  <c r="U17" i="7"/>
  <c r="N17" i="7"/>
  <c r="AC17" i="7"/>
  <c r="AA10" i="1"/>
  <c r="AA6" i="1"/>
  <c r="L9" i="1"/>
  <c r="S8" i="1"/>
  <c r="L8" i="1"/>
  <c r="F8" i="7" l="1"/>
  <c r="E15" i="5"/>
  <c r="D17" i="1" l="1"/>
  <c r="S12" i="1"/>
  <c r="S10" i="1"/>
  <c r="S6" i="1"/>
  <c r="S4" i="1"/>
  <c r="E4" i="1" s="1"/>
  <c r="AA14" i="1"/>
  <c r="AA17" i="1" s="1"/>
  <c r="E12" i="1" l="1"/>
  <c r="S17" i="1"/>
  <c r="O14" i="1"/>
  <c r="O12" i="1"/>
  <c r="O9" i="1"/>
  <c r="O6" i="1"/>
  <c r="E6" i="1" s="1"/>
  <c r="O17" i="1" l="1"/>
  <c r="L5" i="1"/>
  <c r="E5" i="1" s="1"/>
  <c r="L14" i="1"/>
  <c r="L13" i="1"/>
  <c r="E13" i="1" s="1"/>
  <c r="F12" i="1" s="1"/>
  <c r="L11" i="1"/>
  <c r="I9" i="1"/>
  <c r="E9" i="1" s="1"/>
  <c r="I10" i="1"/>
  <c r="E10" i="1" s="1"/>
  <c r="I11" i="1"/>
  <c r="I14" i="1"/>
  <c r="I8" i="1"/>
  <c r="E8" i="1" s="1"/>
  <c r="F8" i="1" s="1"/>
  <c r="I7" i="1"/>
  <c r="E7" i="1" s="1"/>
  <c r="E14" i="1" l="1"/>
  <c r="E11" i="1"/>
  <c r="L3" i="1"/>
  <c r="L17" i="1" s="1"/>
  <c r="I3" i="1" l="1"/>
  <c r="E3" i="1" s="1"/>
  <c r="F3" i="1" s="1"/>
  <c r="I17" i="1" l="1"/>
  <c r="M27" i="1"/>
  <c r="J27" i="1"/>
  <c r="G27" i="1"/>
  <c r="M17" i="1"/>
  <c r="J17" i="1"/>
  <c r="G17" i="1"/>
  <c r="P16" i="1"/>
  <c r="Q16" i="1"/>
  <c r="T16" i="1"/>
  <c r="U16" i="1"/>
  <c r="W16" i="1"/>
  <c r="Y16" i="1"/>
  <c r="Y17" i="1" l="1"/>
  <c r="Q17" i="1"/>
</calcChain>
</file>

<file path=xl/sharedStrings.xml><?xml version="1.0" encoding="utf-8"?>
<sst xmlns="http://schemas.openxmlformats.org/spreadsheetml/2006/main" count="227" uniqueCount="76">
  <si>
    <t>SECRETARÍA</t>
  </si>
  <si>
    <t>CDP</t>
  </si>
  <si>
    <t>VALOR</t>
  </si>
  <si>
    <t>Gestión Administrativa</t>
  </si>
  <si>
    <t>ELEMENTOS</t>
  </si>
  <si>
    <t>Despacho del Alcalde (Bomberos)</t>
  </si>
  <si>
    <t>Secretaría de Cultura</t>
  </si>
  <si>
    <t>Secretaria de desarrollo económico y competitividad</t>
  </si>
  <si>
    <t xml:space="preserve">Secretaría de Gobierno </t>
  </si>
  <si>
    <t xml:space="preserve">Secretaría de Desarrollo social y politico </t>
  </si>
  <si>
    <t xml:space="preserve">Secretaría de Salud Publica y seguridad social </t>
  </si>
  <si>
    <t xml:space="preserve">Secretaria de Planeación </t>
  </si>
  <si>
    <t>Secreatria de Infraestructura</t>
  </si>
  <si>
    <t>Secretaría de Hacienda</t>
  </si>
  <si>
    <t>Puntos de red y electricos</t>
  </si>
  <si>
    <t>Puntos de red</t>
  </si>
  <si>
    <t>Físico</t>
  </si>
  <si>
    <t xml:space="preserve">Secretaría de Educación </t>
  </si>
  <si>
    <t xml:space="preserve">E-mail </t>
  </si>
  <si>
    <t>REMITIDO A ESTATAL</t>
  </si>
  <si>
    <t>SAIA/FISICO</t>
  </si>
  <si>
    <t>EQUIPOS DE ESCRITORIO, PORTATILES, VIDEO BEAM, CAPTURA E IMPRESIÓN</t>
  </si>
  <si>
    <t>LICENCIAMIENTO</t>
  </si>
  <si>
    <t>PUNTOS DE RED</t>
  </si>
  <si>
    <t>ELEMENTO</t>
  </si>
  <si>
    <t>CANTIDAD</t>
  </si>
  <si>
    <t>Licencia Office</t>
  </si>
  <si>
    <t>1124 FTE</t>
  </si>
  <si>
    <t>Secretaría de Planeación</t>
  </si>
  <si>
    <t>PC ESCRITORIO 1.2</t>
  </si>
  <si>
    <t>PC PORTATIL 3.2</t>
  </si>
  <si>
    <t xml:space="preserve">VIDEO BEAM 6.6 </t>
  </si>
  <si>
    <t>ESCÁNER 5.15</t>
  </si>
  <si>
    <t>IMPRESORA 5.9</t>
  </si>
  <si>
    <t>4 Cámaras, 3 GPS</t>
  </si>
  <si>
    <t>IMPRESORA 5.8</t>
  </si>
  <si>
    <t>ESCÁNER 5.14</t>
  </si>
  <si>
    <t>IMPRESORA 5.5</t>
  </si>
  <si>
    <t>IMPRESORA 5.12</t>
  </si>
  <si>
    <t>OFFICE 2019</t>
  </si>
  <si>
    <t>ACCESS</t>
  </si>
  <si>
    <t>FTE</t>
  </si>
  <si>
    <t>VALOR U+IVA</t>
  </si>
  <si>
    <t>PENDIENTE</t>
  </si>
  <si>
    <t>TOTAL TVE</t>
  </si>
  <si>
    <t>CÁMARAS DE VIGILANCIA</t>
  </si>
  <si>
    <t>PRESUPUESTO TOTAL</t>
  </si>
  <si>
    <t>Restante</t>
  </si>
  <si>
    <t>OBJETO</t>
  </si>
  <si>
    <t># CDP</t>
  </si>
  <si>
    <t>#CONVENIENCIA</t>
  </si>
  <si>
    <t>Suministro e instalación de equipos de computo, equipos audiovisuales, equipos de impresión y captura para la actualización y mantenimiento de la plataforma tecnologica de las diferentes dependencias de la alcaldia de pereira.</t>
  </si>
  <si>
    <t xml:space="preserve">Suministro e instalación de equipos de computo, equipos audiovisuales, equipos de impresión y captura para la actualización y mantenimiento de la plataforma tecnologica de la unidad administrativa especial cuerpo oficial de bomberos pereira. </t>
  </si>
  <si>
    <t>Adquisición e instalación de equipos de computo, equipos audiovisuales, equipos de impresión y captura para la actualización y mantenimiento de la plataforma tecnologica de la secretaría de Cultura del municipio de Pereira.</t>
  </si>
  <si>
    <t xml:space="preserve">Adquisición de equipos de computo y demas elementos tecnologicos para los organismos de seguridad dentro del proyecto de implementación de programas de seguridad y convivencia ciudadana en el Municipio de Pereira. </t>
  </si>
  <si>
    <t>Suministro de elementos de computo y sus accesorios con destino a las diferentes comunas y corregimientos del Municipio de Pereira a través del proyecto fondo de inversiones comunitarias.</t>
  </si>
  <si>
    <t xml:space="preserve">Dotación de equipos tecnológicos para las juntas de acción comunal para el corregimiento de cerritos y comuna el rocío, así como para las comunas rio otun, boston, la florida, y san joaquin, vigencia pendiente 2017, proyectos elegidos por votación popular en el proceso de presupuesto participativo. </t>
  </si>
  <si>
    <t xml:space="preserve">Suministro de herramientas tecnologicas para las instituciones Educativas de la comuna ferrocarril, proyecto elegido por voto popular en el desarrollo de las elecciones de presupuesto participativo en el Municipio de Pereira. </t>
  </si>
  <si>
    <t>Pc escritorio 1,2</t>
  </si>
  <si>
    <t>Portátil 3,2</t>
  </si>
  <si>
    <t>Video Beam 6,6</t>
  </si>
  <si>
    <t>Escáner 5,15</t>
  </si>
  <si>
    <t>Escáner 5,14</t>
  </si>
  <si>
    <t>Impresoras 5,9</t>
  </si>
  <si>
    <t>Impresoras 5,8</t>
  </si>
  <si>
    <t>Impresoras 5,5</t>
  </si>
  <si>
    <t>Impresoras 5,12</t>
  </si>
  <si>
    <t xml:space="preserve">5 PC Escritorio 1,2 </t>
  </si>
  <si>
    <t xml:space="preserve">VALOR OC </t>
  </si>
  <si>
    <t xml:space="preserve">TOTAL OC </t>
  </si>
  <si>
    <t xml:space="preserve">Vr Untiario oc </t>
  </si>
  <si>
    <t>Valor Total OC</t>
  </si>
  <si>
    <t>vr. Unitario OC</t>
  </si>
  <si>
    <t>Vr total OC</t>
  </si>
  <si>
    <t>VIDEO BEAM 6.5</t>
  </si>
  <si>
    <t xml:space="preserve">Secretaria de Planeacíón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</si>
</sst>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quot;$&quot;\ * #,##0_);_(&quot;$&quot;\ * \(#,##0\);_(&quot;$&quot;\ * &quot;-&quot;??_);_(@_)"/>
    <numFmt numFmtId="166" formatCode="_-[$$-240A]\ * #,##0.00_-;\-[$$-240A]\ * #,##0.00_-;_-[$$-240A]\ * &quot;-&quot;??_-;_-@_-"/>
    <numFmt numFmtId="167" formatCode="_-* #,##0.00_-;\-* #,##0.00_-;_-* &quot;-&quot;_-;_-@_-"/>
    <numFmt numFmtId="168" formatCode="_-&quot;$&quot;\ * #,##0.00_-;\-&quot;$&quot;\ * #,##0.00_-;_-&quot;$&quot;\ *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99FF"/>
        <bgColor indexed="64"/>
      </patternFill>
    </fill>
    <fill>
      <patternFill patternType="solid">
        <fgColor theme="2" tint="-9.9978637043366805E-2"/>
        <bgColor indexed="64"/>
      </patternFill>
    </fill>
    <fill>
      <patternFill patternType="solid">
        <fgColor theme="5"/>
        <bgColor indexed="64"/>
      </patternFill>
    </fill>
    <fill>
      <patternFill patternType="solid">
        <fgColor rgb="FFFF0000"/>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bottom style="double">
        <color indexed="64"/>
      </bottom>
      <diagonal/>
    </border>
    <border>
      <left/>
      <right/>
      <top style="double">
        <color indexed="64"/>
      </top>
      <bottom/>
      <diagonal/>
    </border>
    <border>
      <left style="hair">
        <color indexed="64"/>
      </left>
      <right style="hair">
        <color indexed="64"/>
      </right>
      <top/>
      <bottom/>
      <diagonal/>
    </border>
    <border>
      <left/>
      <right style="hair">
        <color indexed="64"/>
      </right>
      <top/>
      <bottom/>
      <diagonal/>
    </border>
  </borders>
  <cellStyleXfs count="4">
    <xf numFmtId="0" fontId="0" fillId="0" borderId="0"/>
    <xf numFmtId="16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208">
    <xf numFmtId="0" fontId="0" fillId="0" borderId="0" xfId="0"/>
    <xf numFmtId="0" fontId="2" fillId="2" borderId="1" xfId="0" applyFont="1" applyFill="1" applyBorder="1" applyAlignment="1">
      <alignment horizontal="center"/>
    </xf>
    <xf numFmtId="1" fontId="0" fillId="0" borderId="1" xfId="0" applyNumberFormat="1" applyBorder="1"/>
    <xf numFmtId="0" fontId="0" fillId="0" borderId="1" xfId="0" applyBorder="1"/>
    <xf numFmtId="165" fontId="0" fillId="0" borderId="1" xfId="1" applyNumberFormat="1" applyFont="1" applyBorder="1"/>
    <xf numFmtId="1" fontId="0" fillId="3" borderId="1" xfId="0" applyNumberFormat="1" applyFill="1" applyBorder="1"/>
    <xf numFmtId="165" fontId="0" fillId="3" borderId="1" xfId="1" applyNumberFormat="1" applyFont="1" applyFill="1" applyBorder="1"/>
    <xf numFmtId="1" fontId="0" fillId="0" borderId="1" xfId="0" applyNumberFormat="1" applyBorder="1" applyAlignment="1">
      <alignment horizontal="right"/>
    </xf>
    <xf numFmtId="1" fontId="0" fillId="0" borderId="1" xfId="0" applyNumberFormat="1" applyBorder="1" applyAlignment="1">
      <alignment vertical="center"/>
    </xf>
    <xf numFmtId="165" fontId="0" fillId="0" borderId="1" xfId="1" applyNumberFormat="1" applyFont="1" applyBorder="1" applyAlignment="1">
      <alignment vertical="center"/>
    </xf>
    <xf numFmtId="0" fontId="0" fillId="0" borderId="1" xfId="0" applyBorder="1" applyAlignment="1">
      <alignment horizontal="right"/>
    </xf>
    <xf numFmtId="0" fontId="0" fillId="3" borderId="1" xfId="0" applyFill="1" applyBorder="1"/>
    <xf numFmtId="0" fontId="0" fillId="0" borderId="1" xfId="0" applyBorder="1" applyAlignment="1">
      <alignment horizontal="right" vertical="center"/>
    </xf>
    <xf numFmtId="1" fontId="0" fillId="0" borderId="1" xfId="0" applyNumberFormat="1" applyFill="1" applyBorder="1"/>
    <xf numFmtId="165" fontId="0" fillId="0" borderId="1" xfId="1" applyNumberFormat="1" applyFont="1" applyFill="1" applyBorder="1"/>
    <xf numFmtId="0" fontId="0" fillId="0" borderId="1" xfId="0" applyBorder="1" applyAlignment="1">
      <alignment horizontal="center"/>
    </xf>
    <xf numFmtId="0" fontId="0" fillId="0" borderId="0" xfId="0" applyFill="1"/>
    <xf numFmtId="0" fontId="0" fillId="0" borderId="1" xfId="0" applyFill="1" applyBorder="1"/>
    <xf numFmtId="0" fontId="2" fillId="2" borderId="3" xfId="0" applyFont="1" applyFill="1" applyBorder="1" applyAlignment="1">
      <alignment horizontal="center"/>
    </xf>
    <xf numFmtId="0" fontId="0" fillId="0" borderId="0" xfId="0" applyFill="1" applyBorder="1" applyAlignment="1">
      <alignment horizontal="center" vertical="center"/>
    </xf>
    <xf numFmtId="1" fontId="0" fillId="0" borderId="1" xfId="0" applyNumberFormat="1" applyFill="1" applyBorder="1" applyAlignment="1">
      <alignment horizontal="right" vertical="center"/>
    </xf>
    <xf numFmtId="1" fontId="0" fillId="0" borderId="1" xfId="0" applyNumberFormat="1" applyFill="1" applyBorder="1" applyAlignment="1">
      <alignment vertical="center"/>
    </xf>
    <xf numFmtId="165" fontId="0" fillId="0" borderId="1" xfId="1" applyNumberFormat="1" applyFont="1" applyFill="1" applyBorder="1" applyAlignment="1">
      <alignment vertical="center"/>
    </xf>
    <xf numFmtId="1" fontId="0" fillId="0" borderId="0" xfId="0" applyNumberFormat="1" applyFill="1" applyBorder="1" applyAlignment="1">
      <alignment horizontal="right" vertical="center"/>
    </xf>
    <xf numFmtId="1" fontId="0" fillId="0" borderId="0" xfId="0" applyNumberFormat="1" applyFill="1" applyBorder="1" applyAlignment="1">
      <alignment vertical="center"/>
    </xf>
    <xf numFmtId="165" fontId="0" fillId="0" borderId="0" xfId="1" applyNumberFormat="1" applyFont="1" applyFill="1" applyBorder="1" applyAlignment="1">
      <alignment vertical="center"/>
    </xf>
    <xf numFmtId="0" fontId="0" fillId="0" borderId="0" xfId="0" applyFill="1" applyBorder="1" applyAlignment="1">
      <alignment horizontal="center" vertical="center" wrapText="1"/>
    </xf>
    <xf numFmtId="1" fontId="0" fillId="0" borderId="1" xfId="0" applyNumberFormat="1" applyFill="1" applyBorder="1" applyAlignment="1">
      <alignment horizontal="right"/>
    </xf>
    <xf numFmtId="1" fontId="0" fillId="0" borderId="1" xfId="0" applyNumberFormat="1" applyFill="1" applyBorder="1" applyAlignment="1">
      <alignment horizontal="right" vertical="center" wrapText="1"/>
    </xf>
    <xf numFmtId="1" fontId="0" fillId="0" borderId="1" xfId="0" applyNumberFormat="1" applyFill="1" applyBorder="1" applyAlignment="1">
      <alignment horizontal="left" vertical="center" wrapText="1"/>
    </xf>
    <xf numFmtId="165" fontId="0" fillId="0" borderId="1" xfId="1" applyNumberFormat="1" applyFont="1" applyFill="1" applyBorder="1" applyAlignment="1">
      <alignment horizontal="right" vertical="center" wrapText="1"/>
    </xf>
    <xf numFmtId="0" fontId="2" fillId="5" borderId="1" xfId="0" applyFont="1" applyFill="1" applyBorder="1" applyAlignment="1">
      <alignment horizontal="center"/>
    </xf>
    <xf numFmtId="0" fontId="0" fillId="5" borderId="1" xfId="0" applyFill="1" applyBorder="1" applyAlignment="1">
      <alignment horizontal="center"/>
    </xf>
    <xf numFmtId="0" fontId="0" fillId="5" borderId="1" xfId="0" applyFill="1" applyBorder="1" applyAlignment="1">
      <alignment horizontal="center" wrapText="1"/>
    </xf>
    <xf numFmtId="0" fontId="2" fillId="6" borderId="1" xfId="0" applyFont="1" applyFill="1" applyBorder="1" applyAlignment="1">
      <alignment horizontal="center"/>
    </xf>
    <xf numFmtId="0" fontId="0" fillId="6" borderId="1" xfId="0" applyFill="1" applyBorder="1" applyAlignment="1">
      <alignment horizontal="center" vertical="center"/>
    </xf>
    <xf numFmtId="0" fontId="2" fillId="7" borderId="1" xfId="0" applyFont="1" applyFill="1" applyBorder="1" applyAlignment="1">
      <alignment horizontal="center"/>
    </xf>
    <xf numFmtId="0" fontId="0" fillId="7" borderId="1" xfId="0" applyFill="1" applyBorder="1" applyAlignment="1">
      <alignment horizontal="center" vertical="center"/>
    </xf>
    <xf numFmtId="0" fontId="2" fillId="4" borderId="1" xfId="0" applyFont="1" applyFill="1" applyBorder="1" applyAlignment="1">
      <alignment horizontal="center"/>
    </xf>
    <xf numFmtId="0" fontId="0" fillId="4" borderId="1" xfId="0" applyFill="1" applyBorder="1" applyAlignment="1">
      <alignment horizontal="center" vertical="center"/>
    </xf>
    <xf numFmtId="0" fontId="2" fillId="8" borderId="1" xfId="0" applyFont="1" applyFill="1" applyBorder="1" applyAlignment="1">
      <alignment horizontal="center"/>
    </xf>
    <xf numFmtId="0" fontId="0" fillId="8" borderId="1" xfId="0" applyFill="1" applyBorder="1" applyAlignment="1">
      <alignment horizontal="center" vertical="center"/>
    </xf>
    <xf numFmtId="0" fontId="0" fillId="0" borderId="0" xfId="0"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0" fontId="0" fillId="5" borderId="7" xfId="0" applyFill="1" applyBorder="1" applyAlignment="1">
      <alignment horizontal="center"/>
    </xf>
    <xf numFmtId="0" fontId="0" fillId="7" borderId="7" xfId="0" applyFill="1" applyBorder="1" applyAlignment="1">
      <alignment horizontal="center"/>
    </xf>
    <xf numFmtId="165" fontId="0" fillId="9" borderId="1" xfId="1" applyNumberFormat="1" applyFont="1" applyFill="1" applyBorder="1"/>
    <xf numFmtId="165" fontId="0" fillId="9" borderId="1" xfId="1" applyNumberFormat="1" applyFont="1" applyFill="1" applyBorder="1" applyAlignment="1">
      <alignment horizontal="right" vertical="center" wrapText="1"/>
    </xf>
    <xf numFmtId="165" fontId="0" fillId="9" borderId="1" xfId="1" applyNumberFormat="1" applyFont="1" applyFill="1" applyBorder="1" applyAlignment="1">
      <alignment vertical="center"/>
    </xf>
    <xf numFmtId="0" fontId="0" fillId="4" borderId="1" xfId="0" applyFill="1" applyBorder="1" applyAlignment="1">
      <alignment horizontal="center" vertical="center"/>
    </xf>
    <xf numFmtId="0" fontId="0" fillId="5" borderId="6" xfId="0" applyFill="1" applyBorder="1" applyAlignment="1">
      <alignment horizontal="center" vertical="center"/>
    </xf>
    <xf numFmtId="0" fontId="2" fillId="7"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4" borderId="2" xfId="0" applyFont="1" applyFill="1" applyBorder="1" applyAlignment="1">
      <alignment horizontal="center"/>
    </xf>
    <xf numFmtId="0" fontId="0" fillId="4" borderId="2" xfId="0" applyFill="1" applyBorder="1" applyAlignment="1">
      <alignment horizontal="center" vertical="center"/>
    </xf>
    <xf numFmtId="0" fontId="3" fillId="0" borderId="0" xfId="0" applyFont="1" applyFill="1" applyBorder="1" applyAlignment="1">
      <alignment horizontal="center" vertical="center"/>
    </xf>
    <xf numFmtId="0" fontId="0" fillId="8" borderId="7" xfId="0" applyFill="1" applyBorder="1" applyAlignment="1">
      <alignment horizontal="center" vertical="center"/>
    </xf>
    <xf numFmtId="0" fontId="0" fillId="6" borderId="7" xfId="0" applyFill="1" applyBorder="1" applyAlignment="1">
      <alignment horizontal="center" vertical="center"/>
    </xf>
    <xf numFmtId="0" fontId="0" fillId="7" borderId="7" xfId="0" applyFill="1" applyBorder="1" applyAlignment="1">
      <alignment horizontal="center" vertical="center"/>
    </xf>
    <xf numFmtId="0" fontId="2" fillId="7" borderId="0" xfId="0" applyFont="1" applyFill="1" applyBorder="1" applyAlignment="1">
      <alignment horizontal="center" vertical="center"/>
    </xf>
    <xf numFmtId="0" fontId="0" fillId="0" borderId="10" xfId="0" applyFill="1" applyBorder="1" applyAlignment="1">
      <alignment horizontal="center" vertical="center"/>
    </xf>
    <xf numFmtId="0" fontId="2" fillId="8" borderId="1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6"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2" fillId="0" borderId="0" xfId="0" applyFont="1" applyFill="1" applyBorder="1" applyAlignment="1">
      <alignment horizontal="center"/>
    </xf>
    <xf numFmtId="0" fontId="2" fillId="6" borderId="2" xfId="0" applyFont="1" applyFill="1" applyBorder="1" applyAlignment="1">
      <alignment horizontal="center"/>
    </xf>
    <xf numFmtId="0" fontId="0" fillId="6" borderId="2" xfId="0" applyFill="1" applyBorder="1" applyAlignment="1">
      <alignment horizontal="center"/>
    </xf>
    <xf numFmtId="0" fontId="0" fillId="6" borderId="9" xfId="0" applyFill="1" applyBorder="1" applyAlignment="1">
      <alignment horizontal="center"/>
    </xf>
    <xf numFmtId="0" fontId="2" fillId="5" borderId="11" xfId="0" applyFont="1" applyFill="1" applyBorder="1" applyAlignment="1">
      <alignment horizontal="center"/>
    </xf>
    <xf numFmtId="0" fontId="2" fillId="7" borderId="11" xfId="0" applyFont="1" applyFill="1" applyBorder="1" applyAlignment="1">
      <alignment horizontal="center"/>
    </xf>
    <xf numFmtId="0" fontId="2" fillId="6" borderId="11" xfId="0" applyFont="1" applyFill="1" applyBorder="1" applyAlignment="1">
      <alignment horizontal="center"/>
    </xf>
    <xf numFmtId="166" fontId="0" fillId="6" borderId="1" xfId="0" applyNumberFormat="1" applyFill="1" applyBorder="1" applyAlignment="1">
      <alignment horizontal="center" vertical="center"/>
    </xf>
    <xf numFmtId="166" fontId="0" fillId="6" borderId="7" xfId="0" applyNumberFormat="1" applyFill="1" applyBorder="1" applyAlignment="1">
      <alignment horizontal="center" vertical="center"/>
    </xf>
    <xf numFmtId="166" fontId="0" fillId="7" borderId="1" xfId="0" applyNumberFormat="1" applyFill="1" applyBorder="1" applyAlignment="1">
      <alignment horizontal="center" vertical="center"/>
    </xf>
    <xf numFmtId="166" fontId="0" fillId="5" borderId="6" xfId="0" applyNumberFormat="1" applyFill="1" applyBorder="1" applyAlignment="1">
      <alignment horizontal="center" vertical="center"/>
    </xf>
    <xf numFmtId="166" fontId="0" fillId="5" borderId="1" xfId="0" applyNumberFormat="1" applyFill="1" applyBorder="1" applyAlignment="1">
      <alignment horizontal="center"/>
    </xf>
    <xf numFmtId="164" fontId="0" fillId="0" borderId="6" xfId="1" applyNumberFormat="1" applyFont="1" applyFill="1" applyBorder="1"/>
    <xf numFmtId="166" fontId="2" fillId="0" borderId="0" xfId="0" applyNumberFormat="1" applyFont="1" applyFill="1" applyBorder="1" applyAlignment="1">
      <alignment horizontal="center" vertical="center"/>
    </xf>
    <xf numFmtId="166" fontId="2" fillId="0" borderId="0" xfId="0" applyNumberFormat="1" applyFont="1" applyFill="1" applyBorder="1" applyAlignment="1">
      <alignment horizontal="center" vertical="center" wrapText="1"/>
    </xf>
    <xf numFmtId="166" fontId="0" fillId="5" borderId="7" xfId="0" applyNumberFormat="1" applyFill="1" applyBorder="1" applyAlignment="1">
      <alignment horizontal="center"/>
    </xf>
    <xf numFmtId="166" fontId="0" fillId="7" borderId="7" xfId="0" applyNumberFormat="1" applyFill="1" applyBorder="1" applyAlignment="1">
      <alignment horizontal="center" vertical="center"/>
    </xf>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166" fontId="0" fillId="8" borderId="1" xfId="0" applyNumberFormat="1" applyFill="1" applyBorder="1" applyAlignment="1">
      <alignment horizontal="center" vertical="center"/>
    </xf>
    <xf numFmtId="166" fontId="0" fillId="8" borderId="7" xfId="0" applyNumberFormat="1" applyFill="1" applyBorder="1" applyAlignment="1">
      <alignment horizontal="center" vertical="center"/>
    </xf>
    <xf numFmtId="166" fontId="0" fillId="4" borderId="1" xfId="0" applyNumberFormat="1" applyFill="1" applyBorder="1" applyAlignment="1">
      <alignment horizontal="center" vertical="center"/>
    </xf>
    <xf numFmtId="166" fontId="0" fillId="4" borderId="7" xfId="0" applyNumberFormat="1" applyFill="1" applyBorder="1" applyAlignment="1">
      <alignment horizontal="center" vertical="center"/>
    </xf>
    <xf numFmtId="166" fontId="4" fillId="0" borderId="0" xfId="0" applyNumberFormat="1" applyFont="1" applyFill="1" applyBorder="1" applyAlignment="1">
      <alignment horizontal="center" vertical="center"/>
    </xf>
    <xf numFmtId="166" fontId="0" fillId="0" borderId="6" xfId="1" applyNumberFormat="1" applyFont="1" applyFill="1" applyBorder="1"/>
    <xf numFmtId="0" fontId="2" fillId="2" borderId="1" xfId="0" applyFont="1" applyFill="1" applyBorder="1" applyAlignment="1">
      <alignment horizontal="left"/>
    </xf>
    <xf numFmtId="0" fontId="0" fillId="0" borderId="1" xfId="0" applyBorder="1" applyAlignment="1">
      <alignment horizontal="left"/>
    </xf>
    <xf numFmtId="0" fontId="2" fillId="5" borderId="1" xfId="0" applyFont="1" applyFill="1" applyBorder="1" applyAlignment="1">
      <alignment horizontal="left"/>
    </xf>
    <xf numFmtId="0" fontId="2" fillId="7" borderId="1" xfId="0" applyFont="1" applyFill="1" applyBorder="1" applyAlignment="1">
      <alignment horizontal="left"/>
    </xf>
    <xf numFmtId="0" fontId="2" fillId="6" borderId="1" xfId="0" applyFont="1" applyFill="1" applyBorder="1" applyAlignment="1">
      <alignment horizontal="left"/>
    </xf>
    <xf numFmtId="0" fontId="2" fillId="8" borderId="1" xfId="0" applyFont="1" applyFill="1" applyBorder="1" applyAlignment="1">
      <alignment horizontal="left"/>
    </xf>
    <xf numFmtId="0" fontId="2" fillId="4" borderId="1" xfId="0" applyFont="1" applyFill="1" applyBorder="1" applyAlignment="1">
      <alignment horizontal="left"/>
    </xf>
    <xf numFmtId="0" fontId="0" fillId="0" borderId="0" xfId="0" applyAlignment="1">
      <alignment horizontal="left"/>
    </xf>
    <xf numFmtId="166" fontId="0" fillId="5" borderId="1" xfId="0" applyNumberFormat="1" applyFill="1" applyBorder="1" applyAlignment="1">
      <alignment horizontal="right" vertical="center"/>
    </xf>
    <xf numFmtId="166" fontId="0" fillId="7" borderId="1" xfId="0" applyNumberFormat="1" applyFill="1" applyBorder="1" applyAlignment="1">
      <alignment horizontal="right" vertical="center"/>
    </xf>
    <xf numFmtId="166" fontId="0" fillId="6" borderId="1" xfId="0" applyNumberFormat="1" applyFill="1" applyBorder="1" applyAlignment="1">
      <alignment horizontal="right" vertical="center"/>
    </xf>
    <xf numFmtId="166" fontId="0" fillId="8" borderId="1" xfId="0" applyNumberFormat="1" applyFill="1" applyBorder="1" applyAlignment="1">
      <alignment horizontal="right" vertical="center"/>
    </xf>
    <xf numFmtId="166" fontId="0" fillId="4" borderId="1" xfId="0" applyNumberFormat="1" applyFill="1" applyBorder="1" applyAlignment="1">
      <alignment horizontal="right" vertical="center"/>
    </xf>
    <xf numFmtId="166" fontId="0" fillId="7" borderId="1" xfId="0" applyNumberFormat="1" applyFill="1" applyBorder="1" applyAlignment="1">
      <alignment horizontal="center" vertical="center"/>
    </xf>
    <xf numFmtId="0" fontId="0" fillId="0" borderId="1" xfId="0" applyFill="1" applyBorder="1" applyAlignment="1">
      <alignment vertical="center"/>
    </xf>
    <xf numFmtId="1" fontId="0" fillId="0" borderId="1" xfId="0" applyNumberFormat="1" applyFill="1" applyBorder="1" applyAlignment="1">
      <alignment vertical="center" wrapText="1"/>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vertical="center" wrapText="1"/>
    </xf>
    <xf numFmtId="0" fontId="2" fillId="10" borderId="1" xfId="0" applyFont="1" applyFill="1" applyBorder="1" applyAlignment="1">
      <alignment horizontal="center"/>
    </xf>
    <xf numFmtId="0" fontId="2" fillId="10" borderId="1" xfId="0" applyFont="1" applyFill="1" applyBorder="1" applyAlignment="1">
      <alignment horizontal="center" vertical="center"/>
    </xf>
    <xf numFmtId="165" fontId="2" fillId="10" borderId="1" xfId="0" applyNumberFormat="1" applyFont="1" applyFill="1" applyBorder="1" applyAlignment="1">
      <alignment vertical="center"/>
    </xf>
    <xf numFmtId="0" fontId="2" fillId="2" borderId="8" xfId="0" applyFont="1" applyFill="1" applyBorder="1" applyAlignment="1">
      <alignment horizontal="center"/>
    </xf>
    <xf numFmtId="0" fontId="2" fillId="2" borderId="0" xfId="0" applyFont="1" applyFill="1" applyBorder="1" applyAlignment="1">
      <alignment horizontal="center"/>
    </xf>
    <xf numFmtId="166" fontId="0" fillId="5" borderId="1" xfId="0" applyNumberFormat="1" applyFill="1" applyBorder="1" applyAlignment="1">
      <alignment horizontal="center" vertical="center"/>
    </xf>
    <xf numFmtId="166" fontId="0" fillId="5" borderId="1" xfId="0" applyNumberFormat="1" applyFill="1" applyBorder="1" applyAlignment="1">
      <alignment horizontal="center" vertical="center" wrapText="1"/>
    </xf>
    <xf numFmtId="166" fontId="0" fillId="7" borderId="1" xfId="0" applyNumberFormat="1" applyFill="1" applyBorder="1" applyAlignment="1">
      <alignment horizontal="center" vertical="center"/>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xf>
    <xf numFmtId="166" fontId="0" fillId="6" borderId="1" xfId="0" applyNumberFormat="1" applyFill="1" applyBorder="1" applyAlignment="1">
      <alignment horizontal="center" vertical="center"/>
    </xf>
    <xf numFmtId="166" fontId="0" fillId="4" borderId="7" xfId="0" applyNumberFormat="1" applyFill="1" applyBorder="1" applyAlignment="1">
      <alignment horizontal="center" vertical="center"/>
    </xf>
    <xf numFmtId="0" fontId="2" fillId="2" borderId="1" xfId="0" applyFont="1" applyFill="1" applyBorder="1" applyAlignment="1">
      <alignment horizontal="center"/>
    </xf>
    <xf numFmtId="0" fontId="4" fillId="11" borderId="1" xfId="0" applyFont="1" applyFill="1" applyBorder="1" applyAlignment="1">
      <alignment horizontal="center"/>
    </xf>
    <xf numFmtId="166" fontId="5" fillId="11" borderId="6" xfId="0" applyNumberFormat="1" applyFont="1" applyFill="1" applyBorder="1" applyAlignment="1">
      <alignment horizontal="center" vertical="center"/>
    </xf>
    <xf numFmtId="166" fontId="5" fillId="11" borderId="1" xfId="0" applyNumberFormat="1" applyFont="1" applyFill="1" applyBorder="1" applyAlignment="1">
      <alignment horizontal="center" vertical="center" wrapText="1"/>
    </xf>
    <xf numFmtId="166" fontId="4" fillId="11" borderId="0" xfId="0" applyNumberFormat="1" applyFont="1" applyFill="1" applyBorder="1" applyAlignment="1">
      <alignment horizontal="center" vertical="center" wrapText="1"/>
    </xf>
    <xf numFmtId="0" fontId="2" fillId="11" borderId="1" xfId="0" applyFont="1" applyFill="1" applyBorder="1" applyAlignment="1">
      <alignment horizontal="center"/>
    </xf>
    <xf numFmtId="166" fontId="0" fillId="11" borderId="6" xfId="0" applyNumberFormat="1" applyFill="1" applyBorder="1" applyAlignment="1">
      <alignment horizontal="center" vertical="center"/>
    </xf>
    <xf numFmtId="2" fontId="0" fillId="0" borderId="0" xfId="0" applyNumberFormat="1"/>
    <xf numFmtId="0" fontId="2" fillId="2" borderId="0" xfId="0" applyFont="1" applyFill="1" applyBorder="1" applyAlignment="1"/>
    <xf numFmtId="0" fontId="0" fillId="11" borderId="1" xfId="0" applyFill="1" applyBorder="1" applyAlignment="1">
      <alignment horizontal="center" vertical="center"/>
    </xf>
    <xf numFmtId="0" fontId="0" fillId="11" borderId="7" xfId="0" applyFill="1" applyBorder="1" applyAlignment="1">
      <alignment horizontal="center" vertical="center"/>
    </xf>
    <xf numFmtId="42" fontId="2" fillId="11" borderId="1" xfId="3" applyFont="1" applyFill="1" applyBorder="1" applyAlignment="1">
      <alignment horizontal="center"/>
    </xf>
    <xf numFmtId="167" fontId="2" fillId="2" borderId="0" xfId="2" applyNumberFormat="1" applyFont="1" applyFill="1" applyBorder="1" applyAlignment="1"/>
    <xf numFmtId="167" fontId="2" fillId="11" borderId="1" xfId="2" applyNumberFormat="1" applyFont="1" applyFill="1" applyBorder="1" applyAlignment="1">
      <alignment horizontal="center"/>
    </xf>
    <xf numFmtId="167" fontId="0" fillId="11" borderId="2" xfId="2" applyNumberFormat="1" applyFont="1" applyFill="1" applyBorder="1" applyAlignment="1">
      <alignment horizontal="center" vertical="center"/>
    </xf>
    <xf numFmtId="167" fontId="0" fillId="11" borderId="9" xfId="2" applyNumberFormat="1" applyFont="1" applyFill="1" applyBorder="1" applyAlignment="1">
      <alignment horizontal="center" vertical="center"/>
    </xf>
    <xf numFmtId="167" fontId="0" fillId="11" borderId="7" xfId="2" applyNumberFormat="1" applyFont="1" applyFill="1" applyBorder="1" applyAlignment="1">
      <alignment horizontal="center" vertical="center"/>
    </xf>
    <xf numFmtId="167" fontId="0" fillId="11" borderId="6" xfId="2" applyNumberFormat="1" applyFont="1" applyFill="1" applyBorder="1" applyAlignment="1">
      <alignment horizontal="center" vertical="center"/>
    </xf>
    <xf numFmtId="167" fontId="2" fillId="0" borderId="0" xfId="2" applyNumberFormat="1" applyFont="1" applyFill="1" applyBorder="1" applyAlignment="1">
      <alignment horizontal="center" vertical="center"/>
    </xf>
    <xf numFmtId="167" fontId="2" fillId="4" borderId="0" xfId="2" applyNumberFormat="1" applyFont="1" applyFill="1" applyBorder="1" applyAlignment="1">
      <alignment horizontal="center" vertical="center"/>
    </xf>
    <xf numFmtId="167" fontId="0" fillId="0" borderId="0" xfId="2" applyNumberFormat="1" applyFont="1" applyFill="1" applyBorder="1" applyAlignment="1">
      <alignment horizontal="center" vertical="center"/>
    </xf>
    <xf numFmtId="167" fontId="0" fillId="0" borderId="0" xfId="2" applyNumberFormat="1" applyFont="1"/>
    <xf numFmtId="168" fontId="2" fillId="2" borderId="0" xfId="3" applyNumberFormat="1" applyFont="1" applyFill="1" applyBorder="1" applyAlignment="1"/>
    <xf numFmtId="168" fontId="2" fillId="11" borderId="1" xfId="3" applyNumberFormat="1" applyFont="1" applyFill="1" applyBorder="1" applyAlignment="1">
      <alignment horizontal="center"/>
    </xf>
    <xf numFmtId="168" fontId="0" fillId="11" borderId="1" xfId="3" applyNumberFormat="1" applyFont="1" applyFill="1" applyBorder="1" applyAlignment="1">
      <alignment horizontal="center" vertical="center"/>
    </xf>
    <xf numFmtId="168" fontId="0" fillId="11" borderId="7" xfId="3" applyNumberFormat="1" applyFont="1" applyFill="1" applyBorder="1" applyAlignment="1">
      <alignment horizontal="center" vertical="center"/>
    </xf>
    <xf numFmtId="168" fontId="2" fillId="0" borderId="0" xfId="3" applyNumberFormat="1" applyFont="1" applyFill="1" applyBorder="1" applyAlignment="1">
      <alignment horizontal="center" vertical="center"/>
    </xf>
    <xf numFmtId="168" fontId="0" fillId="0" borderId="0" xfId="3" applyNumberFormat="1" applyFont="1" applyFill="1" applyBorder="1" applyAlignment="1">
      <alignment horizontal="center" vertical="center"/>
    </xf>
    <xf numFmtId="168" fontId="0" fillId="0" borderId="0" xfId="3" applyNumberFormat="1" applyFont="1"/>
    <xf numFmtId="167" fontId="0" fillId="11" borderId="1" xfId="2" applyNumberFormat="1" applyFont="1" applyFill="1" applyBorder="1" applyAlignment="1">
      <alignment horizontal="center" vertical="center"/>
    </xf>
    <xf numFmtId="167" fontId="2" fillId="0" borderId="13" xfId="2" applyNumberFormat="1" applyFont="1" applyFill="1" applyBorder="1" applyAlignment="1">
      <alignment horizontal="center" vertical="center"/>
    </xf>
    <xf numFmtId="167" fontId="0" fillId="0" borderId="0" xfId="2" applyNumberFormat="1" applyFont="1" applyFill="1" applyBorder="1" applyAlignment="1">
      <alignment horizontal="center"/>
    </xf>
    <xf numFmtId="167" fontId="0" fillId="0" borderId="0" xfId="2" applyNumberFormat="1" applyFont="1" applyFill="1"/>
    <xf numFmtId="167" fontId="2" fillId="8" borderId="0" xfId="2" applyNumberFormat="1" applyFont="1" applyFill="1" applyBorder="1" applyAlignment="1">
      <alignment horizontal="center" vertical="center"/>
    </xf>
    <xf numFmtId="0" fontId="2" fillId="7" borderId="2" xfId="0" applyFont="1" applyFill="1" applyBorder="1" applyAlignment="1">
      <alignment horizontal="center"/>
    </xf>
    <xf numFmtId="0" fontId="0" fillId="7" borderId="2" xfId="0" applyFill="1" applyBorder="1" applyAlignment="1">
      <alignment horizontal="center"/>
    </xf>
    <xf numFmtId="0" fontId="0" fillId="7" borderId="9" xfId="0" applyFill="1" applyBorder="1" applyAlignment="1">
      <alignment horizontal="center"/>
    </xf>
    <xf numFmtId="0" fontId="2" fillId="11" borderId="1" xfId="0" applyFont="1" applyFill="1" applyBorder="1" applyAlignment="1">
      <alignment horizontal="center" vertical="center"/>
    </xf>
    <xf numFmtId="166" fontId="0" fillId="11" borderId="1" xfId="0" applyNumberFormat="1" applyFill="1" applyBorder="1" applyAlignment="1">
      <alignment horizontal="center" vertical="center"/>
    </xf>
    <xf numFmtId="167" fontId="0" fillId="6" borderId="1" xfId="2" applyNumberFormat="1" applyFont="1" applyFill="1" applyBorder="1" applyAlignment="1">
      <alignment horizontal="center" vertical="center"/>
    </xf>
    <xf numFmtId="167" fontId="0" fillId="6" borderId="7" xfId="2" applyNumberFormat="1" applyFont="1" applyFill="1" applyBorder="1" applyAlignment="1">
      <alignment horizontal="center" vertical="center"/>
    </xf>
    <xf numFmtId="167" fontId="2" fillId="6" borderId="0" xfId="2" applyNumberFormat="1" applyFont="1" applyFill="1" applyBorder="1" applyAlignment="1">
      <alignment horizontal="center" vertical="center"/>
    </xf>
    <xf numFmtId="167" fontId="2" fillId="6" borderId="2" xfId="2" applyNumberFormat="1" applyFont="1" applyFill="1" applyBorder="1" applyAlignment="1">
      <alignment horizontal="center"/>
    </xf>
    <xf numFmtId="167" fontId="0" fillId="6" borderId="2" xfId="2" applyNumberFormat="1" applyFont="1" applyFill="1" applyBorder="1" applyAlignment="1">
      <alignment horizontal="center"/>
    </xf>
    <xf numFmtId="167" fontId="0" fillId="6" borderId="9" xfId="2" applyNumberFormat="1" applyFont="1" applyFill="1" applyBorder="1" applyAlignment="1">
      <alignment horizontal="center"/>
    </xf>
    <xf numFmtId="167" fontId="2" fillId="6" borderId="0" xfId="2" applyNumberFormat="1" applyFont="1" applyFill="1" applyBorder="1" applyAlignment="1">
      <alignment horizontal="center"/>
    </xf>
    <xf numFmtId="166" fontId="0" fillId="0" borderId="0" xfId="0" applyNumberFormat="1" applyFill="1" applyBorder="1" applyAlignment="1">
      <alignment horizontal="center" vertical="center" wrapText="1"/>
    </xf>
    <xf numFmtId="0" fontId="0" fillId="12" borderId="0" xfId="0" applyFill="1" applyBorder="1" applyAlignment="1">
      <alignment horizontal="center"/>
    </xf>
    <xf numFmtId="0" fontId="0" fillId="12" borderId="0" xfId="0" applyFill="1"/>
    <xf numFmtId="167" fontId="5" fillId="12" borderId="0" xfId="2" applyNumberFormat="1" applyFont="1" applyFill="1"/>
    <xf numFmtId="167" fontId="5" fillId="12" borderId="0" xfId="2" applyNumberFormat="1" applyFont="1" applyFill="1" applyBorder="1" applyAlignment="1">
      <alignment horizontal="center"/>
    </xf>
    <xf numFmtId="43" fontId="0" fillId="12" borderId="0" xfId="0" applyNumberFormat="1" applyFill="1"/>
    <xf numFmtId="167" fontId="0" fillId="12" borderId="0" xfId="2" applyNumberFormat="1" applyFont="1" applyFill="1"/>
    <xf numFmtId="165" fontId="0" fillId="9" borderId="7" xfId="1" applyNumberFormat="1" applyFont="1" applyFill="1" applyBorder="1" applyAlignment="1">
      <alignment horizontal="center" vertical="center"/>
    </xf>
    <xf numFmtId="165" fontId="0" fillId="9" borderId="6" xfId="1" applyNumberFormat="1" applyFont="1" applyFill="1" applyBorder="1" applyAlignment="1">
      <alignment horizontal="center"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0" xfId="0" applyFont="1" applyFill="1" applyBorder="1" applyAlignment="1">
      <alignment horizontal="center"/>
    </xf>
    <xf numFmtId="166" fontId="0" fillId="5" borderId="1" xfId="0" applyNumberFormat="1" applyFill="1" applyBorder="1" applyAlignment="1">
      <alignment horizontal="center" vertical="center"/>
    </xf>
    <xf numFmtId="166" fontId="0" fillId="5" borderId="1" xfId="0" applyNumberFormat="1" applyFill="1" applyBorder="1" applyAlignment="1">
      <alignment horizontal="center" vertical="center" wrapText="1"/>
    </xf>
    <xf numFmtId="166" fontId="0" fillId="7"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xf>
    <xf numFmtId="166" fontId="0" fillId="6" borderId="1" xfId="0" applyNumberFormat="1" applyFill="1" applyBorder="1" applyAlignment="1">
      <alignment horizontal="center" vertical="center"/>
    </xf>
    <xf numFmtId="166" fontId="0" fillId="4" borderId="7" xfId="0" applyNumberFormat="1" applyFill="1" applyBorder="1" applyAlignment="1">
      <alignment horizontal="center" vertical="center"/>
    </xf>
    <xf numFmtId="166" fontId="0" fillId="4" borderId="6" xfId="0" applyNumberFormat="1" applyFill="1" applyBorder="1" applyAlignment="1">
      <alignment horizontal="center" vertical="center"/>
    </xf>
    <xf numFmtId="166" fontId="0" fillId="0" borderId="7" xfId="1" applyNumberFormat="1" applyFont="1" applyFill="1" applyBorder="1" applyAlignment="1">
      <alignment horizontal="center" vertical="center"/>
    </xf>
    <xf numFmtId="166" fontId="0" fillId="0" borderId="6" xfId="1" applyNumberFormat="1" applyFont="1" applyFill="1" applyBorder="1" applyAlignment="1">
      <alignment horizontal="center" vertical="center"/>
    </xf>
    <xf numFmtId="0" fontId="2" fillId="2" borderId="1" xfId="0" applyFont="1" applyFill="1" applyBorder="1" applyAlignment="1">
      <alignment horizontal="center"/>
    </xf>
    <xf numFmtId="0" fontId="0" fillId="0" borderId="1" xfId="0" applyBorder="1" applyAlignment="1">
      <alignment horizontal="center" vertical="center"/>
    </xf>
    <xf numFmtId="1" fontId="2" fillId="10" borderId="2" xfId="0" applyNumberFormat="1" applyFont="1" applyFill="1" applyBorder="1" applyAlignment="1">
      <alignment horizontal="right" vertical="center"/>
    </xf>
    <xf numFmtId="1" fontId="2" fillId="10" borderId="4" xfId="0" applyNumberFormat="1" applyFont="1" applyFill="1" applyBorder="1" applyAlignment="1">
      <alignment horizontal="right" vertical="center"/>
    </xf>
    <xf numFmtId="1" fontId="2" fillId="10" borderId="5" xfId="0" applyNumberFormat="1" applyFont="1" applyFill="1" applyBorder="1" applyAlignment="1">
      <alignment horizontal="right" vertical="center"/>
    </xf>
    <xf numFmtId="41" fontId="0" fillId="11" borderId="1" xfId="2" applyFont="1" applyFill="1" applyBorder="1" applyAlignment="1">
      <alignment horizontal="left" vertical="center"/>
    </xf>
  </cellXfs>
  <cellStyles count="4">
    <cellStyle name="Millares [0]" xfId="2" builtinId="6"/>
    <cellStyle name="Moneda" xfId="1" builtinId="4"/>
    <cellStyle name="Moneda [0]" xfId="3" builtinId="7"/>
    <cellStyle name="Normal" xfId="0" builtinId="0"/>
  </cellStyles>
  <dxfs count="0"/>
  <tableStyles count="0" defaultTableStyle="TableStyleMedium2" defaultPivotStyle="PivotStyleLight16"/>
  <colors>
    <mruColors>
      <color rgb="FFFF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 sqref="B2"/>
    </sheetView>
  </sheetViews>
  <sheetFormatPr baseColWidth="10" defaultRowHeight="15" x14ac:dyDescent="0.25"/>
  <cols>
    <col min="1" max="1" width="17.28515625" style="101" bestFit="1" customWidth="1"/>
    <col min="2" max="2" width="14.5703125" bestFit="1" customWidth="1"/>
  </cols>
  <sheetData>
    <row r="1" spans="1:3" x14ac:dyDescent="0.25">
      <c r="A1" s="94" t="s">
        <v>24</v>
      </c>
      <c r="B1" s="1" t="s">
        <v>25</v>
      </c>
    </row>
    <row r="2" spans="1:3" x14ac:dyDescent="0.25">
      <c r="A2" s="95" t="s">
        <v>58</v>
      </c>
      <c r="B2" s="15">
        <v>135</v>
      </c>
    </row>
    <row r="3" spans="1:3" x14ac:dyDescent="0.25">
      <c r="A3" s="95" t="s">
        <v>59</v>
      </c>
      <c r="B3" s="15">
        <v>81</v>
      </c>
    </row>
    <row r="4" spans="1:3" x14ac:dyDescent="0.25">
      <c r="A4" s="95" t="s">
        <v>60</v>
      </c>
      <c r="B4" s="15">
        <v>34</v>
      </c>
    </row>
    <row r="5" spans="1:3" x14ac:dyDescent="0.25">
      <c r="A5" s="95" t="s">
        <v>61</v>
      </c>
      <c r="B5" s="15">
        <v>13</v>
      </c>
    </row>
    <row r="6" spans="1:3" x14ac:dyDescent="0.25">
      <c r="A6" s="95" t="s">
        <v>62</v>
      </c>
      <c r="B6" s="15">
        <v>6</v>
      </c>
    </row>
    <row r="7" spans="1:3" x14ac:dyDescent="0.25">
      <c r="A7" s="95" t="s">
        <v>63</v>
      </c>
      <c r="B7" s="15">
        <v>10</v>
      </c>
    </row>
    <row r="8" spans="1:3" x14ac:dyDescent="0.25">
      <c r="A8" s="95" t="s">
        <v>64</v>
      </c>
      <c r="B8" s="15">
        <v>5</v>
      </c>
    </row>
    <row r="9" spans="1:3" x14ac:dyDescent="0.25">
      <c r="A9" s="95" t="s">
        <v>65</v>
      </c>
      <c r="B9" s="15">
        <v>7</v>
      </c>
    </row>
    <row r="10" spans="1:3" x14ac:dyDescent="0.25">
      <c r="A10" s="95" t="s">
        <v>66</v>
      </c>
      <c r="B10" s="15">
        <v>15</v>
      </c>
    </row>
    <row r="11" spans="1:3" x14ac:dyDescent="0.25">
      <c r="A11" s="95" t="s">
        <v>26</v>
      </c>
      <c r="B11" s="15">
        <v>67</v>
      </c>
      <c r="C11" s="15" t="s">
        <v>27</v>
      </c>
    </row>
    <row r="13" spans="1:3" x14ac:dyDescent="0.25">
      <c r="A13" s="96" t="s">
        <v>29</v>
      </c>
      <c r="B13" s="102">
        <v>2372634</v>
      </c>
    </row>
    <row r="14" spans="1:3" x14ac:dyDescent="0.25">
      <c r="A14" s="97" t="s">
        <v>30</v>
      </c>
      <c r="B14" s="103">
        <v>2315560.81</v>
      </c>
    </row>
    <row r="15" spans="1:3" x14ac:dyDescent="0.25">
      <c r="A15" s="98" t="s">
        <v>31</v>
      </c>
      <c r="B15" s="104">
        <v>4363979.0599999996</v>
      </c>
    </row>
    <row r="16" spans="1:3" x14ac:dyDescent="0.25">
      <c r="A16" s="99" t="s">
        <v>32</v>
      </c>
      <c r="B16" s="105">
        <v>2369842.9300000002</v>
      </c>
    </row>
    <row r="17" spans="1:2" x14ac:dyDescent="0.25">
      <c r="A17" s="99" t="s">
        <v>36</v>
      </c>
      <c r="B17" s="105">
        <v>624251.31000000006</v>
      </c>
    </row>
    <row r="18" spans="1:2" x14ac:dyDescent="0.25">
      <c r="A18" s="100" t="s">
        <v>33</v>
      </c>
      <c r="B18" s="106">
        <v>1676230.37</v>
      </c>
    </row>
    <row r="19" spans="1:2" x14ac:dyDescent="0.25">
      <c r="A19" s="100" t="s">
        <v>35</v>
      </c>
      <c r="B19" s="106">
        <v>1618429.32</v>
      </c>
    </row>
    <row r="20" spans="1:2" x14ac:dyDescent="0.25">
      <c r="A20" s="100" t="s">
        <v>37</v>
      </c>
      <c r="B20" s="106">
        <v>739853.4</v>
      </c>
    </row>
    <row r="21" spans="1:2" x14ac:dyDescent="0.25">
      <c r="A21" s="100" t="s">
        <v>38</v>
      </c>
      <c r="B21" s="106">
        <v>5895706.8099999996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A27"/>
  <sheetViews>
    <sheetView topLeftCell="C1" workbookViewId="0">
      <selection activeCell="G2" sqref="G2"/>
    </sheetView>
  </sheetViews>
  <sheetFormatPr baseColWidth="10" defaultRowHeight="15" x14ac:dyDescent="0.25"/>
  <cols>
    <col min="2" max="2" width="48.5703125" bestFit="1" customWidth="1"/>
    <col min="4" max="5" width="16.85546875" customWidth="1"/>
    <col min="6" max="6" width="15.7109375" customWidth="1"/>
    <col min="7" max="7" width="19" customWidth="1"/>
    <col min="8" max="9" width="17.28515625" customWidth="1"/>
    <col min="10" max="10" width="15.140625" bestFit="1" customWidth="1"/>
    <col min="11" max="11" width="14.5703125" bestFit="1" customWidth="1"/>
    <col min="12" max="12" width="16.7109375" bestFit="1" customWidth="1"/>
    <col min="13" max="13" width="15.7109375" bestFit="1" customWidth="1"/>
    <col min="14" max="14" width="15.7109375" customWidth="1"/>
    <col min="15" max="15" width="16.7109375" bestFit="1" customWidth="1"/>
    <col min="16" max="16" width="13" bestFit="1" customWidth="1"/>
    <col min="17" max="17" width="13" customWidth="1"/>
    <col min="18" max="18" width="14.5703125" bestFit="1" customWidth="1"/>
    <col min="19" max="19" width="15.5703125" bestFit="1" customWidth="1"/>
    <col min="20" max="21" width="14.5703125" bestFit="1" customWidth="1"/>
    <col min="22" max="22" width="15.5703125" customWidth="1"/>
    <col min="23" max="23" width="14.5703125" bestFit="1" customWidth="1"/>
    <col min="24" max="24" width="15.5703125" customWidth="1"/>
    <col min="25" max="25" width="15.5703125" bestFit="1" customWidth="1"/>
    <col min="26" max="26" width="15.5703125" customWidth="1"/>
    <col min="27" max="27" width="16.7109375" bestFit="1" customWidth="1"/>
  </cols>
  <sheetData>
    <row r="1" spans="1:27" x14ac:dyDescent="0.25">
      <c r="A1" s="1" t="s">
        <v>20</v>
      </c>
      <c r="B1" s="1" t="s">
        <v>0</v>
      </c>
      <c r="C1" s="1" t="s">
        <v>1</v>
      </c>
      <c r="D1" s="1" t="s">
        <v>2</v>
      </c>
      <c r="E1" s="18" t="s">
        <v>43</v>
      </c>
      <c r="F1" s="188" t="s">
        <v>4</v>
      </c>
      <c r="G1" s="189"/>
      <c r="H1" s="189"/>
      <c r="I1" s="189"/>
      <c r="J1" s="189"/>
      <c r="K1" s="189"/>
      <c r="L1" s="189"/>
      <c r="M1" s="189"/>
      <c r="N1" s="189"/>
      <c r="O1" s="189"/>
      <c r="P1" s="189"/>
      <c r="Q1" s="189"/>
      <c r="R1" s="189"/>
      <c r="S1" s="189"/>
      <c r="T1" s="189"/>
      <c r="U1" s="189"/>
      <c r="V1" s="189"/>
      <c r="W1" s="189"/>
      <c r="X1" s="189"/>
      <c r="Y1" s="189"/>
      <c r="Z1" s="189"/>
      <c r="AA1" s="189"/>
    </row>
    <row r="2" spans="1:27" x14ac:dyDescent="0.25">
      <c r="A2" s="183" t="s">
        <v>21</v>
      </c>
      <c r="B2" s="184"/>
      <c r="C2" s="184"/>
      <c r="D2" s="184"/>
      <c r="E2" s="185" t="s">
        <v>47</v>
      </c>
      <c r="F2" s="186"/>
      <c r="G2" s="31" t="s">
        <v>29</v>
      </c>
      <c r="H2" s="31" t="s">
        <v>42</v>
      </c>
      <c r="I2" s="31" t="s">
        <v>44</v>
      </c>
      <c r="J2" s="36" t="s">
        <v>30</v>
      </c>
      <c r="K2" s="52" t="s">
        <v>42</v>
      </c>
      <c r="L2" s="52" t="s">
        <v>44</v>
      </c>
      <c r="M2" s="34" t="s">
        <v>31</v>
      </c>
      <c r="N2" s="34" t="s">
        <v>42</v>
      </c>
      <c r="O2" s="34" t="s">
        <v>44</v>
      </c>
      <c r="P2" s="40" t="s">
        <v>32</v>
      </c>
      <c r="Q2" s="40" t="s">
        <v>36</v>
      </c>
      <c r="R2" s="40" t="s">
        <v>42</v>
      </c>
      <c r="S2" s="40" t="s">
        <v>44</v>
      </c>
      <c r="T2" s="38" t="s">
        <v>33</v>
      </c>
      <c r="U2" s="38" t="s">
        <v>35</v>
      </c>
      <c r="V2" s="38" t="s">
        <v>42</v>
      </c>
      <c r="W2" s="38" t="s">
        <v>37</v>
      </c>
      <c r="X2" s="38" t="s">
        <v>42</v>
      </c>
      <c r="Y2" s="54" t="s">
        <v>38</v>
      </c>
      <c r="Z2" s="38" t="s">
        <v>42</v>
      </c>
      <c r="AA2" s="38" t="s">
        <v>44</v>
      </c>
    </row>
    <row r="3" spans="1:27" x14ac:dyDescent="0.25">
      <c r="A3" s="13">
        <v>18160</v>
      </c>
      <c r="B3" s="17" t="s">
        <v>3</v>
      </c>
      <c r="C3" s="17">
        <v>3517</v>
      </c>
      <c r="D3" s="14">
        <v>12179740</v>
      </c>
      <c r="E3" s="79">
        <f>D3-(I3+L3)</f>
        <v>373643.18999999948</v>
      </c>
      <c r="F3" s="181">
        <f>SUM(E3,E4)</f>
        <v>770658.67999999784</v>
      </c>
      <c r="G3" s="51">
        <v>4</v>
      </c>
      <c r="H3" s="77">
        <v>2372634</v>
      </c>
      <c r="I3" s="77">
        <f>H3*G3</f>
        <v>9490536</v>
      </c>
      <c r="J3" s="37">
        <v>1</v>
      </c>
      <c r="K3" s="76">
        <v>2315560.81</v>
      </c>
      <c r="L3" s="76">
        <f>K3*J3</f>
        <v>2315560.81</v>
      </c>
      <c r="M3" s="35"/>
      <c r="N3" s="74"/>
      <c r="O3" s="74"/>
      <c r="P3" s="41"/>
      <c r="Q3" s="41"/>
      <c r="R3" s="88"/>
      <c r="S3" s="88"/>
      <c r="T3" s="39"/>
      <c r="U3" s="39"/>
      <c r="V3" s="90"/>
      <c r="W3" s="39"/>
      <c r="X3" s="90"/>
      <c r="Y3" s="55"/>
      <c r="Z3" s="90"/>
      <c r="AA3" s="90"/>
    </row>
    <row r="4" spans="1:27" hidden="1" x14ac:dyDescent="0.25">
      <c r="A4" s="13">
        <v>18160</v>
      </c>
      <c r="B4" s="17" t="s">
        <v>3</v>
      </c>
      <c r="C4" s="13">
        <v>3518</v>
      </c>
      <c r="D4" s="14">
        <v>16985916</v>
      </c>
      <c r="E4" s="79">
        <f>D4-(S4)</f>
        <v>397015.48999999836</v>
      </c>
      <c r="F4" s="182"/>
      <c r="G4" s="32"/>
      <c r="H4" s="78"/>
      <c r="I4" s="78"/>
      <c r="J4" s="37"/>
      <c r="K4" s="76"/>
      <c r="L4" s="76"/>
      <c r="M4" s="35"/>
      <c r="N4" s="74"/>
      <c r="O4" s="74"/>
      <c r="P4" s="41">
        <v>7</v>
      </c>
      <c r="Q4" s="41"/>
      <c r="R4" s="88">
        <v>2369842.9300000002</v>
      </c>
      <c r="S4" s="88">
        <f>R4*P4</f>
        <v>16588900.510000002</v>
      </c>
      <c r="T4" s="39"/>
      <c r="U4" s="39"/>
      <c r="V4" s="90"/>
      <c r="W4" s="39"/>
      <c r="X4" s="90"/>
      <c r="Y4" s="55"/>
      <c r="Z4" s="90"/>
      <c r="AA4" s="90"/>
    </row>
    <row r="5" spans="1:27" hidden="1" x14ac:dyDescent="0.25">
      <c r="A5" s="13">
        <v>11137</v>
      </c>
      <c r="B5" s="13" t="s">
        <v>5</v>
      </c>
      <c r="C5" s="13">
        <v>2910</v>
      </c>
      <c r="D5" s="14">
        <v>25000000</v>
      </c>
      <c r="E5" s="79">
        <f>D5-(L5)</f>
        <v>18053317.57</v>
      </c>
      <c r="F5" s="181" t="s">
        <v>34</v>
      </c>
      <c r="G5" s="32"/>
      <c r="H5" s="78"/>
      <c r="I5" s="78"/>
      <c r="J5" s="37">
        <v>3</v>
      </c>
      <c r="K5" s="76">
        <v>2315560.81</v>
      </c>
      <c r="L5" s="76">
        <f>K5*J5</f>
        <v>6946682.4299999997</v>
      </c>
      <c r="M5" s="35"/>
      <c r="N5" s="74"/>
      <c r="O5" s="74"/>
      <c r="P5" s="41"/>
      <c r="Q5" s="41"/>
      <c r="R5" s="88"/>
      <c r="S5" s="88"/>
      <c r="T5" s="39"/>
      <c r="U5" s="39"/>
      <c r="V5" s="90"/>
      <c r="W5" s="39"/>
      <c r="X5" s="90"/>
      <c r="Y5" s="55"/>
      <c r="Z5" s="90"/>
      <c r="AA5" s="90"/>
    </row>
    <row r="6" spans="1:27" hidden="1" x14ac:dyDescent="0.25">
      <c r="A6" s="13">
        <v>10932</v>
      </c>
      <c r="B6" s="13" t="s">
        <v>5</v>
      </c>
      <c r="C6" s="13">
        <v>2860</v>
      </c>
      <c r="D6" s="14">
        <v>8531126</v>
      </c>
      <c r="E6" s="93">
        <f>D6-(O6+S6+V6)</f>
        <v>178874.68999999948</v>
      </c>
      <c r="F6" s="182"/>
      <c r="G6" s="32"/>
      <c r="H6" s="78"/>
      <c r="I6" s="78"/>
      <c r="J6" s="37"/>
      <c r="K6" s="76"/>
      <c r="L6" s="76"/>
      <c r="M6" s="35">
        <v>1</v>
      </c>
      <c r="N6" s="74">
        <v>4363979.0599999996</v>
      </c>
      <c r="O6" s="74">
        <f>N6*M6</f>
        <v>4363979.0599999996</v>
      </c>
      <c r="P6" s="41">
        <v>1</v>
      </c>
      <c r="Q6" s="41"/>
      <c r="R6" s="88">
        <v>2369842.9300000002</v>
      </c>
      <c r="S6" s="88">
        <f>R6*P6</f>
        <v>2369842.9300000002</v>
      </c>
      <c r="T6" s="39"/>
      <c r="U6" s="39">
        <v>1</v>
      </c>
      <c r="V6" s="90">
        <v>1618429.32</v>
      </c>
      <c r="W6" s="39"/>
      <c r="X6" s="90"/>
      <c r="Y6" s="55"/>
      <c r="Z6" s="90"/>
      <c r="AA6" s="90">
        <f>V6*U6</f>
        <v>1618429.32</v>
      </c>
    </row>
    <row r="7" spans="1:27" x14ac:dyDescent="0.25">
      <c r="A7" s="27" t="s">
        <v>16</v>
      </c>
      <c r="B7" s="13" t="s">
        <v>6</v>
      </c>
      <c r="C7" s="13">
        <v>3035</v>
      </c>
      <c r="D7" s="14">
        <v>12179740</v>
      </c>
      <c r="E7" s="79">
        <f>D7-(I7)</f>
        <v>316570</v>
      </c>
      <c r="F7" s="47"/>
      <c r="G7" s="32">
        <v>5</v>
      </c>
      <c r="H7" s="77">
        <v>2372634</v>
      </c>
      <c r="I7" s="77">
        <f t="shared" ref="I7:I8" si="0">H7*G7</f>
        <v>11863170</v>
      </c>
      <c r="J7" s="37"/>
      <c r="K7" s="76"/>
      <c r="L7" s="76"/>
      <c r="M7" s="35"/>
      <c r="N7" s="74"/>
      <c r="O7" s="74"/>
      <c r="P7" s="41"/>
      <c r="Q7" s="41"/>
      <c r="R7" s="88"/>
      <c r="S7" s="88"/>
      <c r="T7" s="39"/>
      <c r="U7" s="39"/>
      <c r="V7" s="90"/>
      <c r="W7" s="39"/>
      <c r="X7" s="90"/>
      <c r="Y7" s="55"/>
      <c r="Z7" s="90"/>
      <c r="AA7" s="90"/>
    </row>
    <row r="8" spans="1:27" x14ac:dyDescent="0.25">
      <c r="A8" s="13">
        <v>10634</v>
      </c>
      <c r="B8" s="13" t="s">
        <v>7</v>
      </c>
      <c r="C8" s="13">
        <v>2973</v>
      </c>
      <c r="D8" s="14">
        <v>78778140</v>
      </c>
      <c r="E8" s="79">
        <f>D8-(I8+L8+S8)</f>
        <v>658019.70999999344</v>
      </c>
      <c r="F8" s="181">
        <f>SUM(E8,E9)</f>
        <v>1493934.7899999917</v>
      </c>
      <c r="G8" s="32">
        <v>28</v>
      </c>
      <c r="H8" s="77">
        <v>2372634</v>
      </c>
      <c r="I8" s="77">
        <f t="shared" si="0"/>
        <v>66433752</v>
      </c>
      <c r="J8" s="37">
        <v>3</v>
      </c>
      <c r="K8" s="107">
        <v>2315560.81</v>
      </c>
      <c r="L8" s="76">
        <f>K8*J8</f>
        <v>6946682.4299999997</v>
      </c>
      <c r="M8" s="35"/>
      <c r="N8" s="74"/>
      <c r="O8" s="74"/>
      <c r="P8" s="41">
        <v>2</v>
      </c>
      <c r="Q8" s="41"/>
      <c r="R8" s="88">
        <v>2369842.9300000002</v>
      </c>
      <c r="S8" s="88">
        <f>R8*P8</f>
        <v>4739685.8600000003</v>
      </c>
      <c r="T8" s="39"/>
      <c r="U8" s="39"/>
      <c r="V8" s="90"/>
      <c r="W8" s="39"/>
      <c r="X8" s="90"/>
      <c r="Y8" s="55"/>
      <c r="Z8" s="90"/>
      <c r="AA8" s="90"/>
    </row>
    <row r="9" spans="1:27" x14ac:dyDescent="0.25">
      <c r="A9" s="27" t="s">
        <v>16</v>
      </c>
      <c r="B9" s="13" t="s">
        <v>7</v>
      </c>
      <c r="C9" s="13">
        <v>3696</v>
      </c>
      <c r="D9" s="14">
        <v>91348050</v>
      </c>
      <c r="E9" s="79">
        <f>D9-SUM(I9,L9,O9)</f>
        <v>835915.07999999821</v>
      </c>
      <c r="F9" s="182"/>
      <c r="G9" s="32">
        <v>27</v>
      </c>
      <c r="H9" s="77">
        <v>2372634</v>
      </c>
      <c r="I9" s="77">
        <f>H9*G9</f>
        <v>64061118</v>
      </c>
      <c r="J9" s="37">
        <v>2</v>
      </c>
      <c r="K9" s="107">
        <v>2315560.81</v>
      </c>
      <c r="L9" s="76">
        <f>K9*J9</f>
        <v>4631121.62</v>
      </c>
      <c r="M9" s="35">
        <v>5</v>
      </c>
      <c r="N9" s="74">
        <v>4363979.0599999996</v>
      </c>
      <c r="O9" s="74">
        <f>N9*M9</f>
        <v>21819895.299999997</v>
      </c>
      <c r="P9" s="41"/>
      <c r="Q9" s="41"/>
      <c r="R9" s="88"/>
      <c r="S9" s="88"/>
      <c r="T9" s="39"/>
      <c r="U9" s="39"/>
      <c r="V9" s="90"/>
      <c r="W9" s="39"/>
      <c r="X9" s="90"/>
      <c r="Y9" s="55"/>
      <c r="Z9" s="90"/>
      <c r="AA9" s="90"/>
    </row>
    <row r="10" spans="1:27" x14ac:dyDescent="0.25">
      <c r="A10" s="28" t="s">
        <v>16</v>
      </c>
      <c r="B10" s="29" t="s">
        <v>8</v>
      </c>
      <c r="C10" s="28">
        <v>3274</v>
      </c>
      <c r="D10" s="30">
        <v>144264308</v>
      </c>
      <c r="E10" s="79">
        <f>D10-(I10+S10+AA10)</f>
        <v>95728.910000026226</v>
      </c>
      <c r="F10" s="48"/>
      <c r="G10" s="33">
        <v>17</v>
      </c>
      <c r="H10" s="77">
        <v>2372634</v>
      </c>
      <c r="I10" s="77">
        <f>H10*G10</f>
        <v>40334778</v>
      </c>
      <c r="J10" s="37"/>
      <c r="K10" s="76"/>
      <c r="L10" s="76"/>
      <c r="M10" s="35"/>
      <c r="N10" s="74"/>
      <c r="O10" s="74"/>
      <c r="P10" s="41"/>
      <c r="Q10" s="41">
        <v>6</v>
      </c>
      <c r="R10" s="88">
        <v>624251.31000000006</v>
      </c>
      <c r="S10" s="88">
        <f>R10*Q10</f>
        <v>3745507.8600000003</v>
      </c>
      <c r="T10" s="39"/>
      <c r="U10" s="39">
        <v>4</v>
      </c>
      <c r="V10" s="90">
        <v>1618429.32</v>
      </c>
      <c r="W10" s="39">
        <v>7</v>
      </c>
      <c r="X10" s="90">
        <v>739853.4</v>
      </c>
      <c r="Y10" s="55">
        <v>15</v>
      </c>
      <c r="Z10" s="90">
        <v>5895706.8099999996</v>
      </c>
      <c r="AA10" s="90">
        <f>(Z10*Y10)+(X10*W10)+(V10*U10)</f>
        <v>100088293.22999999</v>
      </c>
    </row>
    <row r="11" spans="1:27" x14ac:dyDescent="0.25">
      <c r="A11" s="27" t="s">
        <v>16</v>
      </c>
      <c r="B11" s="13" t="s">
        <v>9</v>
      </c>
      <c r="C11" s="13">
        <v>3615</v>
      </c>
      <c r="D11" s="14">
        <v>200000000</v>
      </c>
      <c r="E11" s="79">
        <f>D11-(I11+L11)</f>
        <v>723183.98000001907</v>
      </c>
      <c r="F11" s="47"/>
      <c r="G11" s="32">
        <v>43</v>
      </c>
      <c r="H11" s="77">
        <v>2372634</v>
      </c>
      <c r="I11" s="77">
        <f>H11*G11</f>
        <v>102023262</v>
      </c>
      <c r="J11" s="37">
        <v>42</v>
      </c>
      <c r="K11" s="76">
        <v>2315560.81</v>
      </c>
      <c r="L11" s="76">
        <f>K11*J11</f>
        <v>97253554.019999996</v>
      </c>
      <c r="M11" s="35"/>
      <c r="N11" s="74"/>
      <c r="O11" s="74"/>
      <c r="P11" s="41"/>
      <c r="Q11" s="41"/>
      <c r="R11" s="88"/>
      <c r="S11" s="88"/>
      <c r="T11" s="39"/>
      <c r="U11" s="39"/>
      <c r="V11" s="90"/>
      <c r="W11" s="39"/>
      <c r="X11" s="90"/>
      <c r="Y11" s="55"/>
      <c r="Z11" s="90"/>
      <c r="AA11" s="90"/>
    </row>
    <row r="12" spans="1:27" hidden="1" x14ac:dyDescent="0.25">
      <c r="A12" s="27" t="s">
        <v>16</v>
      </c>
      <c r="B12" s="13" t="s">
        <v>10</v>
      </c>
      <c r="C12" s="13">
        <v>3656</v>
      </c>
      <c r="D12" s="14">
        <v>17062252</v>
      </c>
      <c r="E12" s="79">
        <f>D12-(O12+S12)</f>
        <v>1224765.0899999999</v>
      </c>
      <c r="F12" s="181">
        <f>SUM(E12,E13)</f>
        <v>905521.84999999963</v>
      </c>
      <c r="G12" s="32"/>
      <c r="H12" s="78"/>
      <c r="I12" s="78"/>
      <c r="J12" s="37"/>
      <c r="K12" s="76"/>
      <c r="L12" s="76"/>
      <c r="M12" s="35">
        <v>2</v>
      </c>
      <c r="N12" s="74">
        <v>4363979.0599999996</v>
      </c>
      <c r="O12" s="74">
        <f>N12*M12</f>
        <v>8727958.1199999992</v>
      </c>
      <c r="P12" s="41">
        <v>3</v>
      </c>
      <c r="Q12" s="41"/>
      <c r="R12" s="88">
        <v>2369842.9300000002</v>
      </c>
      <c r="S12" s="88">
        <f>R12*P12</f>
        <v>7109528.790000001</v>
      </c>
      <c r="T12" s="39"/>
      <c r="U12" s="39"/>
      <c r="V12" s="90"/>
      <c r="W12" s="39"/>
      <c r="X12" s="90"/>
      <c r="Y12" s="55"/>
      <c r="Z12" s="90"/>
      <c r="AA12" s="90"/>
    </row>
    <row r="13" spans="1:27" hidden="1" x14ac:dyDescent="0.25">
      <c r="A13" s="27" t="s">
        <v>16</v>
      </c>
      <c r="B13" s="13" t="s">
        <v>10</v>
      </c>
      <c r="C13" s="13">
        <v>3655</v>
      </c>
      <c r="D13" s="14">
        <v>8943000</v>
      </c>
      <c r="E13" s="79">
        <f>D13-(L13)</f>
        <v>-319243.24000000022</v>
      </c>
      <c r="F13" s="182"/>
      <c r="G13" s="45"/>
      <c r="H13" s="82"/>
      <c r="I13" s="82"/>
      <c r="J13" s="59">
        <v>4</v>
      </c>
      <c r="K13" s="83">
        <v>2315560.81</v>
      </c>
      <c r="L13" s="83">
        <f>K13*J13</f>
        <v>9262243.2400000002</v>
      </c>
      <c r="M13" s="58"/>
      <c r="N13" s="75"/>
      <c r="O13" s="75"/>
      <c r="P13" s="57"/>
      <c r="Q13" s="57"/>
      <c r="R13" s="89"/>
      <c r="S13" s="89"/>
      <c r="T13" s="84"/>
      <c r="U13" s="84"/>
      <c r="V13" s="91"/>
      <c r="W13" s="84"/>
      <c r="X13" s="91"/>
      <c r="Y13" s="85"/>
      <c r="Z13" s="91"/>
      <c r="AA13" s="91"/>
    </row>
    <row r="14" spans="1:27" ht="15.75" thickBot="1" x14ac:dyDescent="0.3">
      <c r="A14" s="20" t="s">
        <v>16</v>
      </c>
      <c r="B14" s="21" t="s">
        <v>11</v>
      </c>
      <c r="C14" s="21">
        <v>3140</v>
      </c>
      <c r="D14" s="22">
        <v>168006000</v>
      </c>
      <c r="E14" s="200">
        <f>(D14+D15)-(I14+L14+O14+AA14)</f>
        <v>1476685.6800000072</v>
      </c>
      <c r="F14" s="49"/>
      <c r="G14" s="193">
        <v>11</v>
      </c>
      <c r="H14" s="190">
        <v>2372634</v>
      </c>
      <c r="I14" s="191">
        <f>H14*G14</f>
        <v>26098974</v>
      </c>
      <c r="J14" s="194">
        <v>26</v>
      </c>
      <c r="K14" s="192">
        <v>2315560.81</v>
      </c>
      <c r="L14" s="192">
        <f>K14*J14</f>
        <v>60204581.060000002</v>
      </c>
      <c r="M14" s="195">
        <v>26</v>
      </c>
      <c r="N14" s="197">
        <v>4363979.0599999996</v>
      </c>
      <c r="O14" s="197">
        <f>N14*M14</f>
        <v>113463455.55999999</v>
      </c>
      <c r="P14" s="41"/>
      <c r="Q14" s="41"/>
      <c r="R14" s="88"/>
      <c r="S14" s="88"/>
      <c r="T14" s="196">
        <v>10</v>
      </c>
      <c r="U14" s="50"/>
      <c r="V14" s="90"/>
      <c r="W14" s="50"/>
      <c r="X14" s="90"/>
      <c r="Y14" s="50"/>
      <c r="Z14" s="198">
        <v>1676230.37</v>
      </c>
      <c r="AA14" s="198">
        <f>Z14*T14</f>
        <v>16762303.700000001</v>
      </c>
    </row>
    <row r="15" spans="1:27" ht="15.75" hidden="1" thickBot="1" x14ac:dyDescent="0.3">
      <c r="A15" s="20" t="s">
        <v>16</v>
      </c>
      <c r="B15" s="21" t="s">
        <v>28</v>
      </c>
      <c r="C15" s="21">
        <v>3743</v>
      </c>
      <c r="D15" s="22">
        <v>50000000</v>
      </c>
      <c r="E15" s="201"/>
      <c r="F15" s="49"/>
      <c r="G15" s="193"/>
      <c r="H15" s="190"/>
      <c r="I15" s="191"/>
      <c r="J15" s="194"/>
      <c r="K15" s="192"/>
      <c r="L15" s="192"/>
      <c r="M15" s="195"/>
      <c r="N15" s="197"/>
      <c r="O15" s="197"/>
      <c r="P15" s="41"/>
      <c r="Q15" s="41"/>
      <c r="R15" s="88"/>
      <c r="S15" s="88"/>
      <c r="T15" s="196"/>
      <c r="U15" s="50"/>
      <c r="V15" s="90"/>
      <c r="W15" s="50"/>
      <c r="X15" s="90"/>
      <c r="Y15" s="50"/>
      <c r="Z15" s="199"/>
      <c r="AA15" s="199"/>
    </row>
    <row r="16" spans="1:27" s="16" customFormat="1" ht="15.75" hidden="1" thickBot="1" x14ac:dyDescent="0.3">
      <c r="A16" s="23"/>
      <c r="B16" s="24"/>
      <c r="C16" s="24"/>
      <c r="D16" s="25"/>
      <c r="E16" s="25"/>
      <c r="F16" s="25"/>
      <c r="G16" s="26"/>
      <c r="H16" s="26"/>
      <c r="I16" s="26"/>
      <c r="J16" s="61"/>
      <c r="K16" s="19"/>
      <c r="L16" s="19"/>
      <c r="M16" s="19"/>
      <c r="N16" s="19"/>
      <c r="O16" s="19"/>
      <c r="P16" s="53">
        <f t="shared" ref="P16:Y16" si="1">SUM(P3:P15)</f>
        <v>13</v>
      </c>
      <c r="Q16" s="53">
        <f t="shared" si="1"/>
        <v>6</v>
      </c>
      <c r="R16" s="53"/>
      <c r="S16" s="53"/>
      <c r="T16" s="86">
        <f t="shared" si="1"/>
        <v>10</v>
      </c>
      <c r="U16" s="87">
        <f t="shared" si="1"/>
        <v>5</v>
      </c>
      <c r="V16" s="53"/>
      <c r="W16" s="87">
        <f t="shared" si="1"/>
        <v>7</v>
      </c>
      <c r="X16" s="53"/>
      <c r="Y16" s="87">
        <f t="shared" si="1"/>
        <v>15</v>
      </c>
      <c r="Z16" s="53"/>
      <c r="AA16" s="53"/>
    </row>
    <row r="17" spans="1:27" s="16" customFormat="1" ht="15.75" thickTop="1" x14ac:dyDescent="0.25">
      <c r="A17" s="23"/>
      <c r="B17" s="24"/>
      <c r="C17" s="24"/>
      <c r="D17" s="25">
        <f>SUM(D3:D15)</f>
        <v>833278272</v>
      </c>
      <c r="E17" s="25"/>
      <c r="F17" s="25"/>
      <c r="G17" s="66">
        <f>SUM(G3:G16)</f>
        <v>135</v>
      </c>
      <c r="H17" s="63"/>
      <c r="I17" s="81">
        <f>SUM(I3:I15)</f>
        <v>320305590</v>
      </c>
      <c r="J17" s="60">
        <f>SUM(J3:J16)</f>
        <v>81</v>
      </c>
      <c r="K17" s="53"/>
      <c r="L17" s="80">
        <f>SUM(L3:L15)</f>
        <v>187560425.61000001</v>
      </c>
      <c r="M17" s="64">
        <f>SUM(M3:M16)</f>
        <v>34</v>
      </c>
      <c r="N17" s="53"/>
      <c r="O17" s="80">
        <f>SUM(O3:O15)</f>
        <v>148375288.03999999</v>
      </c>
      <c r="P17" s="53"/>
      <c r="Q17" s="62">
        <f>Q16+P16</f>
        <v>19</v>
      </c>
      <c r="R17" s="53"/>
      <c r="S17" s="80">
        <f>SUM(S3:S15)</f>
        <v>34553465.950000003</v>
      </c>
      <c r="T17" s="53"/>
      <c r="U17" s="53"/>
      <c r="V17" s="56"/>
      <c r="W17" s="53"/>
      <c r="X17" s="56"/>
      <c r="Y17" s="65">
        <f>Y16+W16+U16+T16</f>
        <v>37</v>
      </c>
      <c r="Z17" s="56"/>
      <c r="AA17" s="92">
        <f>SUM(AA3:AA16)</f>
        <v>118469026.24999999</v>
      </c>
    </row>
    <row r="18" spans="1:27" s="16" customFormat="1" x14ac:dyDescent="0.25">
      <c r="A18" s="23"/>
      <c r="B18" s="24"/>
      <c r="C18" s="24"/>
      <c r="D18" s="25"/>
      <c r="E18" s="25"/>
      <c r="F18" s="25"/>
      <c r="G18" s="26"/>
      <c r="H18" s="26"/>
      <c r="I18" s="26"/>
      <c r="J18" s="19"/>
      <c r="K18" s="19"/>
      <c r="L18" s="19"/>
      <c r="M18" s="19"/>
      <c r="N18" s="19"/>
      <c r="O18" s="19"/>
      <c r="P18" s="19"/>
      <c r="Q18" s="19"/>
      <c r="R18" s="19"/>
      <c r="S18" s="19"/>
      <c r="T18" s="19"/>
      <c r="U18" s="19"/>
      <c r="V18" s="19"/>
      <c r="W18" s="19"/>
      <c r="X18" s="19"/>
      <c r="Y18" s="19"/>
      <c r="Z18" s="19"/>
      <c r="AA18" s="19"/>
    </row>
    <row r="19" spans="1:27" x14ac:dyDescent="0.25">
      <c r="A19" s="183" t="s">
        <v>22</v>
      </c>
      <c r="B19" s="184"/>
      <c r="C19" s="184"/>
      <c r="D19" s="184"/>
      <c r="E19" s="184"/>
      <c r="F19" s="187"/>
      <c r="G19" s="31" t="s">
        <v>39</v>
      </c>
      <c r="H19" s="31"/>
      <c r="I19" s="31"/>
      <c r="J19" s="36" t="s">
        <v>40</v>
      </c>
      <c r="K19" s="36"/>
      <c r="L19" s="36"/>
      <c r="M19" s="68" t="s">
        <v>41</v>
      </c>
      <c r="N19" s="34"/>
      <c r="O19" s="34"/>
    </row>
    <row r="20" spans="1:27" x14ac:dyDescent="0.25">
      <c r="A20" s="2">
        <v>18160</v>
      </c>
      <c r="B20" s="3" t="s">
        <v>3</v>
      </c>
      <c r="C20" s="2">
        <v>3515</v>
      </c>
      <c r="D20" s="4">
        <v>1455764</v>
      </c>
      <c r="E20" s="4"/>
      <c r="F20" s="4"/>
      <c r="G20" s="32">
        <v>4</v>
      </c>
      <c r="H20" s="32"/>
      <c r="I20" s="32"/>
      <c r="J20" s="44"/>
      <c r="K20" s="44"/>
      <c r="L20" s="44"/>
      <c r="M20" s="69"/>
      <c r="N20" s="43"/>
      <c r="O20" s="43"/>
    </row>
    <row r="21" spans="1:27" x14ac:dyDescent="0.25">
      <c r="A21" s="10" t="s">
        <v>16</v>
      </c>
      <c r="B21" s="2" t="s">
        <v>6</v>
      </c>
      <c r="C21" s="2">
        <v>2903</v>
      </c>
      <c r="D21" s="4">
        <v>2911528</v>
      </c>
      <c r="E21" s="4"/>
      <c r="F21" s="4"/>
      <c r="G21" s="32">
        <v>8</v>
      </c>
      <c r="H21" s="32"/>
      <c r="I21" s="32"/>
      <c r="J21" s="44"/>
      <c r="K21" s="44"/>
      <c r="L21" s="44"/>
      <c r="M21" s="69"/>
      <c r="N21" s="43"/>
      <c r="O21" s="43"/>
    </row>
    <row r="22" spans="1:27" x14ac:dyDescent="0.25">
      <c r="A22" s="3">
        <v>10435</v>
      </c>
      <c r="B22" s="2" t="s">
        <v>5</v>
      </c>
      <c r="C22" s="2">
        <v>2835</v>
      </c>
      <c r="D22" s="4">
        <v>4793040</v>
      </c>
      <c r="E22" s="4"/>
      <c r="F22" s="4"/>
      <c r="G22" s="32">
        <v>12</v>
      </c>
      <c r="H22" s="32"/>
      <c r="I22" s="32"/>
      <c r="J22" s="44">
        <v>3</v>
      </c>
      <c r="K22" s="44"/>
      <c r="L22" s="44"/>
      <c r="M22" s="69"/>
      <c r="N22" s="43"/>
      <c r="O22" s="43"/>
    </row>
    <row r="23" spans="1:27" x14ac:dyDescent="0.25">
      <c r="A23" s="3"/>
      <c r="B23" s="11" t="s">
        <v>12</v>
      </c>
      <c r="C23" s="5">
        <v>3160</v>
      </c>
      <c r="D23" s="6">
        <v>8100000</v>
      </c>
      <c r="E23" s="6"/>
      <c r="F23" s="6"/>
      <c r="G23" s="32"/>
      <c r="H23" s="32"/>
      <c r="I23" s="32"/>
      <c r="J23" s="44"/>
      <c r="K23" s="44"/>
      <c r="L23" s="44"/>
      <c r="M23" s="69"/>
      <c r="N23" s="43"/>
      <c r="O23" s="43"/>
    </row>
    <row r="24" spans="1:27" x14ac:dyDescent="0.25">
      <c r="A24" s="3">
        <v>22242</v>
      </c>
      <c r="B24" s="2" t="s">
        <v>8</v>
      </c>
      <c r="C24" s="2">
        <v>3915</v>
      </c>
      <c r="D24" s="4">
        <v>14557640</v>
      </c>
      <c r="E24" s="4"/>
      <c r="F24" s="4"/>
      <c r="G24" s="32">
        <v>40</v>
      </c>
      <c r="H24" s="32"/>
      <c r="I24" s="32"/>
      <c r="J24" s="44"/>
      <c r="K24" s="44"/>
      <c r="L24" s="44"/>
      <c r="M24" s="69"/>
      <c r="N24" s="43"/>
      <c r="O24" s="43"/>
    </row>
    <row r="25" spans="1:27" x14ac:dyDescent="0.25">
      <c r="A25" s="12" t="s">
        <v>18</v>
      </c>
      <c r="B25" s="8" t="s">
        <v>17</v>
      </c>
      <c r="C25" s="8">
        <v>3225</v>
      </c>
      <c r="D25" s="9">
        <v>215535617</v>
      </c>
      <c r="E25" s="9"/>
      <c r="F25" s="9"/>
      <c r="G25" s="33"/>
      <c r="H25" s="33"/>
      <c r="I25" s="33"/>
      <c r="J25" s="44"/>
      <c r="K25" s="44"/>
      <c r="L25" s="44"/>
      <c r="M25" s="69">
        <v>1124</v>
      </c>
      <c r="N25" s="43"/>
      <c r="O25" s="43"/>
    </row>
    <row r="26" spans="1:27" ht="15.75" thickBot="1" x14ac:dyDescent="0.3">
      <c r="A26" s="7" t="s">
        <v>16</v>
      </c>
      <c r="B26" s="13" t="s">
        <v>10</v>
      </c>
      <c r="C26" s="13">
        <v>3340</v>
      </c>
      <c r="D26" s="14">
        <v>12010053</v>
      </c>
      <c r="E26" s="14"/>
      <c r="F26" s="14"/>
      <c r="G26" s="45">
        <v>33</v>
      </c>
      <c r="H26" s="32"/>
      <c r="I26" s="32"/>
      <c r="J26" s="46"/>
      <c r="K26" s="44"/>
      <c r="L26" s="44"/>
      <c r="M26" s="70"/>
      <c r="N26" s="43"/>
      <c r="O26" s="43"/>
      <c r="P26" s="42"/>
      <c r="Q26" s="42"/>
      <c r="R26" s="42"/>
      <c r="S26" s="42"/>
      <c r="T26" s="42"/>
    </row>
    <row r="27" spans="1:27" ht="15.75" thickTop="1" x14ac:dyDescent="0.25">
      <c r="G27" s="71">
        <f>SUM(G20:G26)</f>
        <v>97</v>
      </c>
      <c r="H27" s="67"/>
      <c r="I27" s="67"/>
      <c r="J27" s="72">
        <f>SUM(J20:J26)</f>
        <v>3</v>
      </c>
      <c r="K27" s="67"/>
      <c r="L27" s="67"/>
      <c r="M27" s="73">
        <f>SUM(M20:M26)</f>
        <v>1124</v>
      </c>
      <c r="N27" s="67"/>
      <c r="O27" s="67"/>
      <c r="P27" s="16"/>
      <c r="Q27" s="16"/>
      <c r="R27" s="16"/>
      <c r="S27" s="16"/>
      <c r="T27" s="16"/>
    </row>
  </sheetData>
  <autoFilter ref="A2:AA17">
    <filterColumn colId="0" showButton="0"/>
    <filterColumn colId="1" showButton="0"/>
    <filterColumn colId="2" showButton="0"/>
    <filterColumn colId="4" showButton="0"/>
    <filterColumn colId="6">
      <customFilters>
        <customFilter operator="notEqual" val=" "/>
      </customFilters>
    </filterColumn>
  </autoFilter>
  <mergeCells count="21">
    <mergeCell ref="A19:F19"/>
    <mergeCell ref="F1:AA1"/>
    <mergeCell ref="H14:H15"/>
    <mergeCell ref="I14:I15"/>
    <mergeCell ref="K14:K15"/>
    <mergeCell ref="L14:L15"/>
    <mergeCell ref="G14:G15"/>
    <mergeCell ref="J14:J15"/>
    <mergeCell ref="M14:M15"/>
    <mergeCell ref="T14:T15"/>
    <mergeCell ref="N14:N15"/>
    <mergeCell ref="O14:O15"/>
    <mergeCell ref="Z14:Z15"/>
    <mergeCell ref="AA14:AA15"/>
    <mergeCell ref="E14:E15"/>
    <mergeCell ref="F12:F13"/>
    <mergeCell ref="F3:F4"/>
    <mergeCell ref="F5:F6"/>
    <mergeCell ref="F8:F9"/>
    <mergeCell ref="A2:D2"/>
    <mergeCell ref="E2:F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B19" sqref="B19"/>
    </sheetView>
  </sheetViews>
  <sheetFormatPr baseColWidth="10" defaultRowHeight="15" x14ac:dyDescent="0.25"/>
  <cols>
    <col min="1" max="1" width="11.7109375" bestFit="1" customWidth="1"/>
    <col min="2" max="2" width="48.42578125" bestFit="1" customWidth="1"/>
    <col min="3" max="3" width="5" bestFit="1" customWidth="1"/>
    <col min="4" max="4" width="13" bestFit="1" customWidth="1"/>
    <col min="5" max="5" width="24" bestFit="1" customWidth="1"/>
  </cols>
  <sheetData>
    <row r="1" spans="1:5" x14ac:dyDescent="0.25">
      <c r="A1" s="1" t="s">
        <v>20</v>
      </c>
      <c r="B1" s="1" t="s">
        <v>0</v>
      </c>
      <c r="C1" s="1" t="s">
        <v>1</v>
      </c>
      <c r="D1" s="1" t="s">
        <v>2</v>
      </c>
      <c r="E1" s="1" t="s">
        <v>4</v>
      </c>
    </row>
    <row r="2" spans="1:5" x14ac:dyDescent="0.25">
      <c r="A2" s="202" t="s">
        <v>23</v>
      </c>
      <c r="B2" s="202"/>
      <c r="C2" s="202"/>
      <c r="D2" s="202"/>
      <c r="E2" s="202"/>
    </row>
    <row r="3" spans="1:5" x14ac:dyDescent="0.25">
      <c r="A3" s="10" t="s">
        <v>16</v>
      </c>
      <c r="B3" s="2" t="s">
        <v>6</v>
      </c>
      <c r="C3" s="13">
        <v>2902</v>
      </c>
      <c r="D3" s="4">
        <v>5400000</v>
      </c>
      <c r="E3" s="3" t="s">
        <v>15</v>
      </c>
    </row>
    <row r="4" spans="1:5" x14ac:dyDescent="0.25">
      <c r="A4" s="3">
        <v>10716</v>
      </c>
      <c r="B4" s="2" t="s">
        <v>7</v>
      </c>
      <c r="C4" s="13">
        <v>2893</v>
      </c>
      <c r="D4" s="4">
        <v>12150000</v>
      </c>
      <c r="E4" s="3" t="s">
        <v>14</v>
      </c>
    </row>
    <row r="5" spans="1:5" x14ac:dyDescent="0.25">
      <c r="A5" s="3">
        <v>10719</v>
      </c>
      <c r="B5" s="2" t="s">
        <v>7</v>
      </c>
      <c r="C5" s="13">
        <v>3732</v>
      </c>
      <c r="D5" s="4">
        <v>52000000</v>
      </c>
      <c r="E5" s="3" t="s">
        <v>14</v>
      </c>
    </row>
    <row r="6" spans="1:5" x14ac:dyDescent="0.25">
      <c r="A6" s="3"/>
      <c r="B6" s="5" t="s">
        <v>13</v>
      </c>
      <c r="C6" s="5">
        <v>3680</v>
      </c>
      <c r="D6" s="6">
        <v>25000000</v>
      </c>
      <c r="E6" s="11" t="s">
        <v>15</v>
      </c>
    </row>
    <row r="7" spans="1:5" x14ac:dyDescent="0.25">
      <c r="A7" s="202" t="s">
        <v>45</v>
      </c>
      <c r="B7" s="202"/>
      <c r="C7" s="202"/>
      <c r="D7" s="202"/>
      <c r="E7" s="202"/>
    </row>
    <row r="8" spans="1:5" x14ac:dyDescent="0.25">
      <c r="A8" s="3">
        <v>11136</v>
      </c>
      <c r="B8" s="2" t="s">
        <v>5</v>
      </c>
      <c r="C8" s="13">
        <v>2911</v>
      </c>
      <c r="D8" s="14">
        <v>20000000</v>
      </c>
      <c r="E8" s="203" t="s">
        <v>19</v>
      </c>
    </row>
    <row r="9" spans="1:5" x14ac:dyDescent="0.25">
      <c r="A9" s="10" t="s">
        <v>16</v>
      </c>
      <c r="B9" s="2" t="s">
        <v>7</v>
      </c>
      <c r="C9" s="13">
        <v>3638</v>
      </c>
      <c r="D9" s="14">
        <v>9000000</v>
      </c>
      <c r="E9" s="203"/>
    </row>
    <row r="10" spans="1:5" x14ac:dyDescent="0.25">
      <c r="A10" s="10"/>
      <c r="B10" s="11" t="s">
        <v>3</v>
      </c>
      <c r="C10" s="5">
        <v>2801</v>
      </c>
      <c r="D10" s="6">
        <v>30000000</v>
      </c>
      <c r="E10" s="203"/>
    </row>
  </sheetData>
  <mergeCells count="3">
    <mergeCell ref="A2:E2"/>
    <mergeCell ref="A7:E7"/>
    <mergeCell ref="E8:E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D2" sqref="D2"/>
    </sheetView>
  </sheetViews>
  <sheetFormatPr baseColWidth="10" defaultRowHeight="15" x14ac:dyDescent="0.25"/>
  <cols>
    <col min="1" max="1" width="48.42578125" bestFit="1" customWidth="1"/>
    <col min="2" max="2" width="15.7109375" style="113" bestFit="1" customWidth="1"/>
    <col min="3" max="3" width="6" style="113" bestFit="1" customWidth="1"/>
    <col min="4" max="4" width="30.140625" customWidth="1"/>
    <col min="5" max="5" width="14" bestFit="1" customWidth="1"/>
  </cols>
  <sheetData>
    <row r="1" spans="1:5" x14ac:dyDescent="0.25">
      <c r="A1" s="115" t="s">
        <v>0</v>
      </c>
      <c r="B1" s="116" t="s">
        <v>50</v>
      </c>
      <c r="C1" s="116" t="s">
        <v>49</v>
      </c>
      <c r="D1" s="115" t="s">
        <v>48</v>
      </c>
      <c r="E1" s="115" t="s">
        <v>2</v>
      </c>
    </row>
    <row r="2" spans="1:5" ht="120" x14ac:dyDescent="0.25">
      <c r="A2" s="108" t="s">
        <v>3</v>
      </c>
      <c r="B2" s="110">
        <v>4062</v>
      </c>
      <c r="C2" s="110">
        <v>3517</v>
      </c>
      <c r="D2" s="114" t="s">
        <v>51</v>
      </c>
      <c r="E2" s="22">
        <v>12179740</v>
      </c>
    </row>
    <row r="3" spans="1:5" ht="120" x14ac:dyDescent="0.25">
      <c r="A3" s="108" t="s">
        <v>3</v>
      </c>
      <c r="B3" s="110">
        <v>4061</v>
      </c>
      <c r="C3" s="111">
        <v>3518</v>
      </c>
      <c r="D3" s="114" t="s">
        <v>51</v>
      </c>
      <c r="E3" s="22">
        <v>16985916</v>
      </c>
    </row>
    <row r="4" spans="1:5" ht="135" x14ac:dyDescent="0.25">
      <c r="A4" s="21" t="s">
        <v>5</v>
      </c>
      <c r="B4" s="111">
        <v>3372</v>
      </c>
      <c r="C4" s="111">
        <v>2910</v>
      </c>
      <c r="D4" s="114" t="s">
        <v>52</v>
      </c>
      <c r="E4" s="22">
        <v>25000000</v>
      </c>
    </row>
    <row r="5" spans="1:5" ht="135" x14ac:dyDescent="0.25">
      <c r="A5" s="21" t="s">
        <v>5</v>
      </c>
      <c r="B5" s="111">
        <v>3248</v>
      </c>
      <c r="C5" s="111">
        <v>2860</v>
      </c>
      <c r="D5" s="114" t="s">
        <v>52</v>
      </c>
      <c r="E5" s="22">
        <v>8531126</v>
      </c>
    </row>
    <row r="6" spans="1:5" ht="120" x14ac:dyDescent="0.25">
      <c r="A6" s="21" t="s">
        <v>6</v>
      </c>
      <c r="B6" s="111">
        <v>3507</v>
      </c>
      <c r="C6" s="111">
        <v>3035</v>
      </c>
      <c r="D6" s="114" t="s">
        <v>53</v>
      </c>
      <c r="E6" s="22">
        <v>12179740</v>
      </c>
    </row>
    <row r="7" spans="1:5" ht="120" x14ac:dyDescent="0.25">
      <c r="A7" s="21" t="s">
        <v>7</v>
      </c>
      <c r="B7" s="111">
        <v>3429</v>
      </c>
      <c r="C7" s="111">
        <v>2973</v>
      </c>
      <c r="D7" s="114" t="s">
        <v>51</v>
      </c>
      <c r="E7" s="22">
        <v>78778140</v>
      </c>
    </row>
    <row r="8" spans="1:5" ht="120" x14ac:dyDescent="0.25">
      <c r="A8" s="21" t="s">
        <v>7</v>
      </c>
      <c r="B8" s="111">
        <v>4172</v>
      </c>
      <c r="C8" s="111">
        <v>3696</v>
      </c>
      <c r="D8" s="114" t="s">
        <v>51</v>
      </c>
      <c r="E8" s="22">
        <v>91348050</v>
      </c>
    </row>
    <row r="9" spans="1:5" ht="135" x14ac:dyDescent="0.25">
      <c r="A9" s="29" t="s">
        <v>8</v>
      </c>
      <c r="B9" s="112">
        <v>3764</v>
      </c>
      <c r="C9" s="112">
        <v>3274</v>
      </c>
      <c r="D9" s="29" t="s">
        <v>54</v>
      </c>
      <c r="E9" s="30">
        <v>144264308</v>
      </c>
    </row>
    <row r="10" spans="1:5" ht="105" x14ac:dyDescent="0.25">
      <c r="A10" s="21" t="s">
        <v>9</v>
      </c>
      <c r="B10" s="111">
        <v>4157</v>
      </c>
      <c r="C10" s="111">
        <v>3615</v>
      </c>
      <c r="D10" s="109" t="s">
        <v>55</v>
      </c>
      <c r="E10" s="22">
        <v>200000000</v>
      </c>
    </row>
    <row r="11" spans="1:5" ht="120" x14ac:dyDescent="0.25">
      <c r="A11" s="21" t="s">
        <v>10</v>
      </c>
      <c r="B11" s="111">
        <v>4195</v>
      </c>
      <c r="C11" s="111">
        <v>3656</v>
      </c>
      <c r="D11" s="109" t="s">
        <v>51</v>
      </c>
      <c r="E11" s="22">
        <v>17062252</v>
      </c>
    </row>
    <row r="12" spans="1:5" ht="120" x14ac:dyDescent="0.25">
      <c r="A12" s="21" t="s">
        <v>10</v>
      </c>
      <c r="B12" s="111">
        <v>4194</v>
      </c>
      <c r="C12" s="111">
        <v>3655</v>
      </c>
      <c r="D12" s="109" t="s">
        <v>51</v>
      </c>
      <c r="E12" s="22">
        <v>8943000</v>
      </c>
    </row>
    <row r="13" spans="1:5" ht="165" x14ac:dyDescent="0.25">
      <c r="A13" s="21" t="s">
        <v>11</v>
      </c>
      <c r="B13" s="111">
        <v>3636</v>
      </c>
      <c r="C13" s="111">
        <v>3140</v>
      </c>
      <c r="D13" s="109" t="s">
        <v>56</v>
      </c>
      <c r="E13" s="22">
        <v>168006000</v>
      </c>
    </row>
    <row r="14" spans="1:5" ht="120" x14ac:dyDescent="0.25">
      <c r="A14" s="21" t="s">
        <v>28</v>
      </c>
      <c r="B14" s="111">
        <v>4337</v>
      </c>
      <c r="C14" s="111">
        <v>3743</v>
      </c>
      <c r="D14" s="29" t="s">
        <v>57</v>
      </c>
      <c r="E14" s="22">
        <v>50000000</v>
      </c>
    </row>
    <row r="15" spans="1:5" x14ac:dyDescent="0.25">
      <c r="A15" s="204" t="s">
        <v>46</v>
      </c>
      <c r="B15" s="205"/>
      <c r="C15" s="205"/>
      <c r="D15" s="206"/>
      <c r="E15" s="117">
        <f>SUM(E2:E14)</f>
        <v>833278272</v>
      </c>
    </row>
  </sheetData>
  <mergeCells count="1">
    <mergeCell ref="A15:D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
  <sheetViews>
    <sheetView workbookViewId="0">
      <selection activeCell="D2" sqref="D2"/>
    </sheetView>
  </sheetViews>
  <sheetFormatPr baseColWidth="10" defaultRowHeight="15" x14ac:dyDescent="0.25"/>
  <sheetData>
    <row r="2" spans="2:3" x14ac:dyDescent="0.25">
      <c r="B2" t="s">
        <v>67</v>
      </c>
      <c r="C2">
        <v>3035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2"/>
  <sheetViews>
    <sheetView tabSelected="1" workbookViewId="0">
      <pane xSplit="3" topLeftCell="AH1" activePane="topRight" state="frozen"/>
      <selection pane="topRight" activeCell="AN11" sqref="AN11"/>
    </sheetView>
  </sheetViews>
  <sheetFormatPr baseColWidth="10" defaultRowHeight="15" x14ac:dyDescent="0.25"/>
  <cols>
    <col min="2" max="2" width="29.85546875" customWidth="1"/>
    <col min="4" max="4" width="16.85546875" customWidth="1"/>
    <col min="5" max="5" width="16.85546875" hidden="1" customWidth="1"/>
    <col min="6" max="6" width="15.7109375" hidden="1" customWidth="1"/>
    <col min="7" max="7" width="19" hidden="1" customWidth="1"/>
    <col min="8" max="10" width="17.28515625" hidden="1" customWidth="1"/>
    <col min="11" max="11" width="18.28515625" hidden="1" customWidth="1"/>
    <col min="12" max="12" width="15.140625" hidden="1" customWidth="1"/>
    <col min="13" max="13" width="14.5703125" hidden="1" customWidth="1"/>
    <col min="14" max="16" width="16.7109375" hidden="1" customWidth="1"/>
    <col min="17" max="17" width="15.7109375" hidden="1" customWidth="1"/>
    <col min="18" max="19" width="15.7109375" style="149" hidden="1" customWidth="1"/>
    <col min="20" max="20" width="15.7109375" hidden="1" customWidth="1"/>
    <col min="21" max="21" width="16.7109375" hidden="1" customWidth="1"/>
    <col min="22" max="22" width="13" hidden="1" customWidth="1"/>
    <col min="23" max="24" width="15.140625" style="149" hidden="1" customWidth="1"/>
    <col min="25" max="25" width="13" customWidth="1"/>
    <col min="26" max="26" width="13" style="149" customWidth="1"/>
    <col min="27" max="27" width="19.5703125" style="149" customWidth="1"/>
    <col min="28" max="28" width="14.5703125" customWidth="1"/>
    <col min="29" max="29" width="15.5703125" customWidth="1"/>
    <col min="30" max="30" width="14.5703125" customWidth="1"/>
    <col min="31" max="31" width="14.5703125" style="149" customWidth="1"/>
    <col min="32" max="32" width="20.140625" style="149" customWidth="1"/>
    <col min="33" max="33" width="14.5703125" customWidth="1"/>
    <col min="34" max="35" width="14.5703125" style="156" customWidth="1"/>
    <col min="36" max="36" width="15.5703125" customWidth="1"/>
    <col min="37" max="39" width="14.5703125" customWidth="1"/>
    <col min="40" max="41" width="15.5703125" customWidth="1"/>
    <col min="42" max="43" width="15.5703125" style="149" customWidth="1"/>
    <col min="44" max="44" width="15.5703125" customWidth="1"/>
    <col min="45" max="45" width="16.7109375" customWidth="1"/>
    <col min="46" max="46" width="19.5703125" bestFit="1" customWidth="1"/>
    <col min="47" max="47" width="14.5703125" bestFit="1" customWidth="1"/>
    <col min="48" max="48" width="16.7109375" bestFit="1" customWidth="1"/>
    <col min="49" max="49" width="11.42578125" customWidth="1"/>
  </cols>
  <sheetData>
    <row r="1" spans="1:48" x14ac:dyDescent="0.25">
      <c r="A1" s="128" t="s">
        <v>20</v>
      </c>
      <c r="B1" s="128" t="s">
        <v>0</v>
      </c>
      <c r="C1" s="128" t="s">
        <v>1</v>
      </c>
      <c r="D1" s="128" t="s">
        <v>2</v>
      </c>
      <c r="E1" s="18" t="s">
        <v>43</v>
      </c>
      <c r="F1" s="118" t="s">
        <v>4</v>
      </c>
      <c r="G1" s="136"/>
      <c r="H1" s="119"/>
      <c r="I1" s="136"/>
      <c r="J1" s="119"/>
      <c r="K1" s="136"/>
      <c r="L1" s="136"/>
      <c r="M1" s="136"/>
      <c r="N1" s="136"/>
      <c r="O1" s="136"/>
      <c r="P1" s="136"/>
      <c r="Q1" s="136"/>
      <c r="R1" s="140"/>
      <c r="S1" s="140"/>
      <c r="T1" s="136"/>
      <c r="U1" s="136"/>
      <c r="V1" s="136"/>
      <c r="W1" s="140"/>
      <c r="X1" s="140"/>
      <c r="Y1" s="136"/>
      <c r="Z1" s="140"/>
      <c r="AA1" s="140"/>
      <c r="AB1" s="136"/>
      <c r="AC1" s="136"/>
      <c r="AD1" s="136"/>
      <c r="AE1" s="140"/>
      <c r="AF1" s="140"/>
      <c r="AG1" s="136"/>
      <c r="AH1" s="150"/>
      <c r="AI1" s="150"/>
      <c r="AJ1" s="136"/>
      <c r="AK1" s="136"/>
      <c r="AL1" s="136"/>
      <c r="AM1" s="136"/>
      <c r="AN1" s="136"/>
      <c r="AO1" s="136"/>
      <c r="AP1" s="140"/>
      <c r="AQ1" s="140"/>
      <c r="AR1" s="136"/>
      <c r="AS1" s="136"/>
    </row>
    <row r="2" spans="1:48" x14ac:dyDescent="0.25">
      <c r="A2" s="183" t="s">
        <v>21</v>
      </c>
      <c r="B2" s="184"/>
      <c r="C2" s="184"/>
      <c r="D2" s="184"/>
      <c r="E2" s="185" t="s">
        <v>47</v>
      </c>
      <c r="F2" s="186"/>
      <c r="G2" s="31" t="s">
        <v>29</v>
      </c>
      <c r="H2" s="31" t="s">
        <v>42</v>
      </c>
      <c r="I2" s="133" t="s">
        <v>68</v>
      </c>
      <c r="J2" s="31" t="s">
        <v>44</v>
      </c>
      <c r="K2" s="129" t="s">
        <v>69</v>
      </c>
      <c r="L2" s="36" t="s">
        <v>30</v>
      </c>
      <c r="M2" s="52" t="s">
        <v>42</v>
      </c>
      <c r="N2" s="52" t="s">
        <v>44</v>
      </c>
      <c r="O2" s="165" t="s">
        <v>72</v>
      </c>
      <c r="P2" s="165" t="s">
        <v>73</v>
      </c>
      <c r="Q2" s="34" t="s">
        <v>31</v>
      </c>
      <c r="R2" s="141" t="s">
        <v>70</v>
      </c>
      <c r="S2" s="141" t="s">
        <v>71</v>
      </c>
      <c r="T2" s="34" t="s">
        <v>42</v>
      </c>
      <c r="U2" s="34" t="s">
        <v>44</v>
      </c>
      <c r="V2" s="34" t="s">
        <v>74</v>
      </c>
      <c r="W2" s="141" t="s">
        <v>70</v>
      </c>
      <c r="X2" s="141" t="s">
        <v>71</v>
      </c>
      <c r="Y2" s="40" t="s">
        <v>32</v>
      </c>
      <c r="Z2" s="141" t="s">
        <v>70</v>
      </c>
      <c r="AA2" s="141" t="s">
        <v>71</v>
      </c>
      <c r="AB2" s="40" t="s">
        <v>36</v>
      </c>
      <c r="AC2" s="141" t="s">
        <v>70</v>
      </c>
      <c r="AD2" s="141" t="s">
        <v>71</v>
      </c>
      <c r="AE2" s="40" t="s">
        <v>42</v>
      </c>
      <c r="AF2" s="40" t="s">
        <v>44</v>
      </c>
      <c r="AG2" s="38" t="s">
        <v>33</v>
      </c>
      <c r="AH2" s="141" t="s">
        <v>70</v>
      </c>
      <c r="AI2" s="141" t="s">
        <v>71</v>
      </c>
      <c r="AJ2" s="38" t="s">
        <v>35</v>
      </c>
      <c r="AK2" s="151" t="s">
        <v>70</v>
      </c>
      <c r="AL2" s="151" t="s">
        <v>71</v>
      </c>
      <c r="AM2" s="38" t="s">
        <v>42</v>
      </c>
      <c r="AN2" s="38" t="s">
        <v>37</v>
      </c>
      <c r="AO2" s="139" t="s">
        <v>70</v>
      </c>
      <c r="AP2" s="139" t="s">
        <v>71</v>
      </c>
      <c r="AQ2" s="38" t="s">
        <v>42</v>
      </c>
      <c r="AR2" s="54" t="s">
        <v>38</v>
      </c>
      <c r="AS2" s="141" t="s">
        <v>70</v>
      </c>
      <c r="AT2" s="141" t="s">
        <v>71</v>
      </c>
      <c r="AU2" s="38" t="s">
        <v>42</v>
      </c>
      <c r="AV2" s="38" t="s">
        <v>44</v>
      </c>
    </row>
    <row r="3" spans="1:48" x14ac:dyDescent="0.25">
      <c r="A3" s="13">
        <v>18160</v>
      </c>
      <c r="B3" s="17" t="s">
        <v>3</v>
      </c>
      <c r="C3" s="17">
        <v>3517</v>
      </c>
      <c r="D3" s="14">
        <v>12179740</v>
      </c>
      <c r="E3" s="79">
        <f>D3-(J3+N3)</f>
        <v>373643.18999999948</v>
      </c>
      <c r="F3" s="181">
        <f>SUM(E3,E4)</f>
        <v>770658.67999999784</v>
      </c>
      <c r="G3" s="51">
        <v>4</v>
      </c>
      <c r="H3" s="77">
        <v>2372634</v>
      </c>
      <c r="I3" s="134">
        <v>1862518.26</v>
      </c>
      <c r="J3" s="77">
        <f>H3*G3</f>
        <v>9490536</v>
      </c>
      <c r="K3" s="130">
        <f>I3*G3</f>
        <v>7450073.04</v>
      </c>
      <c r="L3" s="123">
        <v>1</v>
      </c>
      <c r="M3" s="122">
        <v>2315560.81</v>
      </c>
      <c r="N3" s="122">
        <f>M3*L3</f>
        <v>2315560.81</v>
      </c>
      <c r="O3" s="166">
        <v>1917436.99</v>
      </c>
      <c r="P3" s="166">
        <f>O3*L3</f>
        <v>1917436.99</v>
      </c>
      <c r="Q3" s="124"/>
      <c r="R3" s="167"/>
      <c r="S3" s="167"/>
      <c r="T3" s="126"/>
      <c r="U3" s="126"/>
      <c r="V3" s="124"/>
      <c r="W3" s="167"/>
      <c r="X3" s="167"/>
      <c r="Y3" s="41"/>
      <c r="Z3" s="157">
        <v>1830549.82</v>
      </c>
      <c r="AA3" s="157"/>
      <c r="AB3" s="41"/>
      <c r="AC3" s="157"/>
      <c r="AD3" s="157"/>
      <c r="AE3" s="88"/>
      <c r="AF3" s="88"/>
      <c r="AG3" s="125"/>
      <c r="AH3" s="157"/>
      <c r="AI3" s="157"/>
      <c r="AJ3" s="125"/>
      <c r="AK3" s="152"/>
      <c r="AL3" s="152"/>
      <c r="AM3" s="90"/>
      <c r="AN3" s="125"/>
      <c r="AO3" s="137"/>
      <c r="AP3" s="137"/>
      <c r="AQ3" s="90"/>
      <c r="AR3" s="55"/>
      <c r="AS3" s="142"/>
      <c r="AT3" s="142"/>
      <c r="AU3" s="90"/>
      <c r="AV3" s="90"/>
    </row>
    <row r="4" spans="1:48" x14ac:dyDescent="0.25">
      <c r="A4" s="13">
        <v>18160</v>
      </c>
      <c r="B4" s="17" t="s">
        <v>3</v>
      </c>
      <c r="C4" s="13">
        <v>3518</v>
      </c>
      <c r="D4" s="14">
        <v>16985916</v>
      </c>
      <c r="E4" s="79">
        <f>D4-(AF4)</f>
        <v>397015.48999999836</v>
      </c>
      <c r="F4" s="182"/>
      <c r="G4" s="32"/>
      <c r="H4" s="78"/>
      <c r="I4" s="78"/>
      <c r="J4" s="78"/>
      <c r="K4" s="78"/>
      <c r="L4" s="123"/>
      <c r="M4" s="122"/>
      <c r="N4" s="122"/>
      <c r="O4" s="166"/>
      <c r="P4" s="166"/>
      <c r="Q4" s="124"/>
      <c r="R4" s="167"/>
      <c r="S4" s="167"/>
      <c r="T4" s="126"/>
      <c r="U4" s="126"/>
      <c r="V4" s="124"/>
      <c r="W4" s="167"/>
      <c r="X4" s="167"/>
      <c r="Y4" s="41">
        <v>7</v>
      </c>
      <c r="Z4" s="157">
        <v>1830549.82</v>
      </c>
      <c r="AA4" s="157">
        <f>Y4*Z4</f>
        <v>12813848.74</v>
      </c>
      <c r="AB4" s="41"/>
      <c r="AC4" s="157"/>
      <c r="AD4" s="157"/>
      <c r="AE4" s="88">
        <v>2369842.9300000002</v>
      </c>
      <c r="AF4" s="88">
        <f>AE4*Y4</f>
        <v>16588900.510000002</v>
      </c>
      <c r="AG4" s="125"/>
      <c r="AH4" s="157"/>
      <c r="AI4" s="157"/>
      <c r="AJ4" s="125"/>
      <c r="AK4" s="152"/>
      <c r="AL4" s="152"/>
      <c r="AM4" s="90"/>
      <c r="AN4" s="125"/>
      <c r="AO4" s="137"/>
      <c r="AP4" s="137"/>
      <c r="AQ4" s="90"/>
      <c r="AR4" s="55"/>
      <c r="AS4" s="142"/>
      <c r="AT4" s="142"/>
      <c r="AU4" s="90"/>
      <c r="AV4" s="90"/>
    </row>
    <row r="5" spans="1:48" x14ac:dyDescent="0.25">
      <c r="A5" s="13">
        <v>11137</v>
      </c>
      <c r="B5" s="13" t="s">
        <v>5</v>
      </c>
      <c r="C5" s="13">
        <v>2910</v>
      </c>
      <c r="D5" s="14">
        <v>25000000</v>
      </c>
      <c r="E5" s="79">
        <f>D5-(N5)</f>
        <v>18053317.57</v>
      </c>
      <c r="F5" s="181" t="s">
        <v>34</v>
      </c>
      <c r="G5" s="32"/>
      <c r="H5" s="78"/>
      <c r="I5" s="78"/>
      <c r="J5" s="78"/>
      <c r="K5" s="78"/>
      <c r="L5" s="123">
        <v>3</v>
      </c>
      <c r="M5" s="122">
        <v>2315560.81</v>
      </c>
      <c r="N5" s="122">
        <f>M5*L5</f>
        <v>6946682.4299999997</v>
      </c>
      <c r="O5" s="166">
        <v>1917436.99</v>
      </c>
      <c r="P5" s="166">
        <f>O5*L5</f>
        <v>5752310.9699999997</v>
      </c>
      <c r="Q5" s="124"/>
      <c r="R5" s="167"/>
      <c r="S5" s="167"/>
      <c r="T5" s="126"/>
      <c r="U5" s="126"/>
      <c r="V5" s="124"/>
      <c r="W5" s="167"/>
      <c r="X5" s="167"/>
      <c r="Y5" s="41"/>
      <c r="Z5" s="157">
        <v>1830549.82</v>
      </c>
      <c r="AA5" s="157"/>
      <c r="AB5" s="41"/>
      <c r="AC5" s="157"/>
      <c r="AD5" s="157"/>
      <c r="AE5" s="88"/>
      <c r="AF5" s="88"/>
      <c r="AG5" s="125"/>
      <c r="AH5" s="157"/>
      <c r="AI5" s="157"/>
      <c r="AJ5" s="125"/>
      <c r="AK5" s="152"/>
      <c r="AL5" s="152"/>
      <c r="AM5" s="90"/>
      <c r="AN5" s="125"/>
      <c r="AO5" s="137"/>
      <c r="AP5" s="137"/>
      <c r="AQ5" s="90"/>
      <c r="AR5" s="55"/>
      <c r="AS5" s="142"/>
      <c r="AT5" s="142"/>
      <c r="AU5" s="90"/>
      <c r="AV5" s="90"/>
    </row>
    <row r="6" spans="1:48" x14ac:dyDescent="0.25">
      <c r="A6" s="13">
        <v>10932</v>
      </c>
      <c r="B6" s="13" t="s">
        <v>5</v>
      </c>
      <c r="C6" s="13">
        <v>2860</v>
      </c>
      <c r="D6" s="14">
        <v>8531126</v>
      </c>
      <c r="E6" s="93">
        <f>D6-(U6+AF6+AM6)</f>
        <v>178874.68999999948</v>
      </c>
      <c r="F6" s="182"/>
      <c r="G6" s="32"/>
      <c r="H6" s="78"/>
      <c r="I6" s="78"/>
      <c r="J6" s="78"/>
      <c r="K6" s="78"/>
      <c r="L6" s="123"/>
      <c r="M6" s="122"/>
      <c r="N6" s="122"/>
      <c r="O6" s="166"/>
      <c r="P6" s="166"/>
      <c r="Q6" s="124">
        <v>1</v>
      </c>
      <c r="R6" s="167">
        <v>3753000</v>
      </c>
      <c r="S6" s="167">
        <f>R6*Q6</f>
        <v>3753000</v>
      </c>
      <c r="T6" s="126">
        <v>4363979.0599999996</v>
      </c>
      <c r="U6" s="126">
        <f>T6*Q6</f>
        <v>4363979.0599999996</v>
      </c>
      <c r="V6" s="124"/>
      <c r="W6" s="167"/>
      <c r="X6" s="167"/>
      <c r="Y6" s="41">
        <v>1</v>
      </c>
      <c r="Z6" s="157">
        <v>1830549.82</v>
      </c>
      <c r="AA6" s="157">
        <f>Z6*Y6</f>
        <v>1830549.82</v>
      </c>
      <c r="AB6" s="41"/>
      <c r="AC6" s="157"/>
      <c r="AD6" s="157"/>
      <c r="AE6" s="88">
        <v>2369842.9300000002</v>
      </c>
      <c r="AF6" s="88">
        <f>AE6*Y6</f>
        <v>2369842.9300000002</v>
      </c>
      <c r="AG6" s="125"/>
      <c r="AH6" s="157"/>
      <c r="AI6" s="157"/>
      <c r="AJ6" s="125">
        <v>1</v>
      </c>
      <c r="AK6" s="152">
        <v>1066356.5900000001</v>
      </c>
      <c r="AL6" s="152">
        <f>AK6*AJ6</f>
        <v>1066356.5900000001</v>
      </c>
      <c r="AM6" s="90">
        <v>1618429.32</v>
      </c>
      <c r="AN6" s="125"/>
      <c r="AO6" s="137"/>
      <c r="AP6" s="137"/>
      <c r="AQ6" s="90"/>
      <c r="AR6" s="55"/>
      <c r="AS6" s="142"/>
      <c r="AT6" s="142"/>
      <c r="AU6" s="90"/>
      <c r="AV6" s="90">
        <f>AM6*AJ6</f>
        <v>1618429.32</v>
      </c>
    </row>
    <row r="7" spans="1:48" x14ac:dyDescent="0.25">
      <c r="A7" s="27" t="s">
        <v>16</v>
      </c>
      <c r="B7" s="13" t="s">
        <v>6</v>
      </c>
      <c r="C7" s="13">
        <v>3035</v>
      </c>
      <c r="D7" s="14">
        <v>12179740</v>
      </c>
      <c r="E7" s="79">
        <f>D7-(J7)</f>
        <v>316570</v>
      </c>
      <c r="F7" s="47"/>
      <c r="G7" s="32">
        <v>5</v>
      </c>
      <c r="H7" s="77">
        <v>2372634</v>
      </c>
      <c r="I7" s="134">
        <v>1862518.26</v>
      </c>
      <c r="J7" s="77">
        <f t="shared" ref="J7:J8" si="0">H7*G7</f>
        <v>11863170</v>
      </c>
      <c r="K7" s="130">
        <f>I7*G7</f>
        <v>9312591.3000000007</v>
      </c>
      <c r="L7" s="123"/>
      <c r="M7" s="122"/>
      <c r="N7" s="122"/>
      <c r="O7" s="166"/>
      <c r="P7" s="166"/>
      <c r="Q7" s="124"/>
      <c r="R7" s="167"/>
      <c r="S7" s="167"/>
      <c r="T7" s="126"/>
      <c r="U7" s="126"/>
      <c r="V7" s="124"/>
      <c r="W7" s="167"/>
      <c r="X7" s="167"/>
      <c r="Y7" s="41"/>
      <c r="Z7" s="157">
        <v>1830549.82</v>
      </c>
      <c r="AA7" s="157"/>
      <c r="AB7" s="41"/>
      <c r="AC7" s="157"/>
      <c r="AD7" s="157"/>
      <c r="AE7" s="88"/>
      <c r="AF7" s="88"/>
      <c r="AG7" s="125"/>
      <c r="AH7" s="157"/>
      <c r="AI7" s="157"/>
      <c r="AJ7" s="125"/>
      <c r="AK7" s="152"/>
      <c r="AL7" s="152"/>
      <c r="AM7" s="90"/>
      <c r="AN7" s="125"/>
      <c r="AO7" s="137"/>
      <c r="AP7" s="137"/>
      <c r="AQ7" s="90"/>
      <c r="AR7" s="55"/>
      <c r="AS7" s="142"/>
      <c r="AT7" s="142"/>
      <c r="AU7" s="90"/>
      <c r="AV7" s="90"/>
    </row>
    <row r="8" spans="1:48" x14ac:dyDescent="0.25">
      <c r="A8" s="13">
        <v>10634</v>
      </c>
      <c r="B8" s="13" t="s">
        <v>7</v>
      </c>
      <c r="C8" s="13">
        <v>2973</v>
      </c>
      <c r="D8" s="14">
        <v>78778140</v>
      </c>
      <c r="E8" s="79">
        <f>D8-(J8+N8+AF8)</f>
        <v>658019.70999999344</v>
      </c>
      <c r="F8" s="181">
        <f>SUM(E8,E9)</f>
        <v>1493934.7899999917</v>
      </c>
      <c r="G8" s="32">
        <v>28</v>
      </c>
      <c r="H8" s="77">
        <v>2372634</v>
      </c>
      <c r="I8" s="134">
        <v>1862518.26</v>
      </c>
      <c r="J8" s="77">
        <f t="shared" si="0"/>
        <v>66433752</v>
      </c>
      <c r="K8" s="130">
        <f>I8*G8</f>
        <v>52150511.280000001</v>
      </c>
      <c r="L8" s="123">
        <v>3</v>
      </c>
      <c r="M8" s="122">
        <v>2315560.81</v>
      </c>
      <c r="N8" s="122">
        <f>M8*L8</f>
        <v>6946682.4299999997</v>
      </c>
      <c r="O8" s="166">
        <v>1917436.99</v>
      </c>
      <c r="P8" s="166">
        <f t="shared" ref="P8:P9" si="1">O8*L8</f>
        <v>5752310.9699999997</v>
      </c>
      <c r="Q8" s="124"/>
      <c r="R8" s="167"/>
      <c r="S8" s="167"/>
      <c r="T8" s="126"/>
      <c r="U8" s="126"/>
      <c r="V8" s="124"/>
      <c r="W8" s="167"/>
      <c r="X8" s="167"/>
      <c r="Y8" s="41">
        <v>2</v>
      </c>
      <c r="Z8" s="157">
        <v>1830549.82</v>
      </c>
      <c r="AA8" s="157">
        <f>Z8*Y8</f>
        <v>3661099.64</v>
      </c>
      <c r="AB8" s="41"/>
      <c r="AC8" s="157"/>
      <c r="AD8" s="157"/>
      <c r="AE8" s="88">
        <v>2369842.9300000002</v>
      </c>
      <c r="AF8" s="88">
        <f>AE8*Y8</f>
        <v>4739685.8600000003</v>
      </c>
      <c r="AG8" s="125"/>
      <c r="AH8" s="157"/>
      <c r="AI8" s="157"/>
      <c r="AJ8" s="125"/>
      <c r="AK8" s="152"/>
      <c r="AL8" s="152"/>
      <c r="AM8" s="90"/>
      <c r="AN8" s="125"/>
      <c r="AO8" s="137"/>
      <c r="AP8" s="137"/>
      <c r="AQ8" s="90"/>
      <c r="AR8" s="55"/>
      <c r="AS8" s="142"/>
      <c r="AT8" s="142"/>
      <c r="AU8" s="90"/>
      <c r="AV8" s="90"/>
    </row>
    <row r="9" spans="1:48" x14ac:dyDescent="0.25">
      <c r="A9" s="27" t="s">
        <v>16</v>
      </c>
      <c r="B9" s="13" t="s">
        <v>7</v>
      </c>
      <c r="C9" s="13">
        <v>3696</v>
      </c>
      <c r="D9" s="14">
        <v>91348050</v>
      </c>
      <c r="E9" s="79">
        <f>D9-SUM(J9,N9,U9)</f>
        <v>835915.07999999821</v>
      </c>
      <c r="F9" s="182"/>
      <c r="G9" s="32">
        <v>27</v>
      </c>
      <c r="H9" s="77">
        <v>2372634</v>
      </c>
      <c r="I9" s="134">
        <v>1862518.26</v>
      </c>
      <c r="J9" s="77">
        <f>H9*G9</f>
        <v>64061118</v>
      </c>
      <c r="K9" s="130">
        <f>I9*G9</f>
        <v>50287993.020000003</v>
      </c>
      <c r="L9" s="123">
        <v>2</v>
      </c>
      <c r="M9" s="122">
        <v>2315560.81</v>
      </c>
      <c r="N9" s="122">
        <f>M9*L9</f>
        <v>4631121.62</v>
      </c>
      <c r="O9" s="166">
        <v>1917436.99</v>
      </c>
      <c r="P9" s="166">
        <f t="shared" si="1"/>
        <v>3834873.98</v>
      </c>
      <c r="Q9" s="124">
        <v>5</v>
      </c>
      <c r="R9" s="167">
        <v>3753000</v>
      </c>
      <c r="S9" s="167">
        <f>R9*Q9</f>
        <v>18765000</v>
      </c>
      <c r="T9" s="126">
        <v>4363979.0599999996</v>
      </c>
      <c r="U9" s="126">
        <f>T9*Q9</f>
        <v>21819895.299999997</v>
      </c>
      <c r="V9" s="124"/>
      <c r="W9" s="167"/>
      <c r="X9" s="167"/>
      <c r="Y9" s="41"/>
      <c r="Z9" s="157">
        <v>1830549.82</v>
      </c>
      <c r="AA9" s="157"/>
      <c r="AB9" s="41"/>
      <c r="AC9" s="157"/>
      <c r="AD9" s="157"/>
      <c r="AE9" s="88"/>
      <c r="AF9" s="88"/>
      <c r="AG9" s="125"/>
      <c r="AH9" s="157"/>
      <c r="AI9" s="157"/>
      <c r="AJ9" s="125"/>
      <c r="AK9" s="152"/>
      <c r="AL9" s="152"/>
      <c r="AM9" s="90"/>
      <c r="AN9" s="125"/>
      <c r="AO9" s="137"/>
      <c r="AP9" s="137"/>
      <c r="AQ9" s="90"/>
      <c r="AR9" s="55"/>
      <c r="AS9" s="142"/>
      <c r="AT9" s="142"/>
      <c r="AU9" s="90"/>
      <c r="AV9" s="90"/>
    </row>
    <row r="10" spans="1:48" x14ac:dyDescent="0.25">
      <c r="A10" s="28" t="s">
        <v>16</v>
      </c>
      <c r="B10" s="29" t="s">
        <v>8</v>
      </c>
      <c r="C10" s="28">
        <v>3274</v>
      </c>
      <c r="D10" s="30">
        <v>144264308</v>
      </c>
      <c r="E10" s="79">
        <f>D10-(J10+AF10+AV10)</f>
        <v>95728.910000026226</v>
      </c>
      <c r="F10" s="48"/>
      <c r="G10" s="33">
        <v>17</v>
      </c>
      <c r="H10" s="77">
        <v>2372634</v>
      </c>
      <c r="I10" s="134">
        <v>1862518.26</v>
      </c>
      <c r="J10" s="77">
        <f>H10*G10</f>
        <v>40334778</v>
      </c>
      <c r="K10" s="130">
        <f>I10*G10</f>
        <v>31662810.420000002</v>
      </c>
      <c r="L10" s="123"/>
      <c r="M10" s="122"/>
      <c r="N10" s="122"/>
      <c r="O10" s="166"/>
      <c r="P10" s="166"/>
      <c r="Q10" s="124"/>
      <c r="R10" s="167"/>
      <c r="S10" s="167"/>
      <c r="T10" s="126"/>
      <c r="U10" s="126"/>
      <c r="V10" s="124"/>
      <c r="W10" s="167"/>
      <c r="X10" s="167"/>
      <c r="Y10" s="41"/>
      <c r="Z10" s="157">
        <v>1830549.82</v>
      </c>
      <c r="AA10" s="157"/>
      <c r="AB10" s="41">
        <v>6</v>
      </c>
      <c r="AC10" s="157">
        <v>610309.79</v>
      </c>
      <c r="AD10" s="157">
        <f>AB10*AC10</f>
        <v>3661858.74</v>
      </c>
      <c r="AE10" s="88">
        <v>624251.31000000006</v>
      </c>
      <c r="AF10" s="88">
        <f>AE10*AB10</f>
        <v>3745507.8600000003</v>
      </c>
      <c r="AG10" s="125"/>
      <c r="AH10" s="157"/>
      <c r="AI10" s="157"/>
      <c r="AJ10" s="125">
        <v>4</v>
      </c>
      <c r="AK10" s="152">
        <v>1066356.5900000001</v>
      </c>
      <c r="AL10" s="152">
        <f>AK10*AJ10</f>
        <v>4265426.3600000003</v>
      </c>
      <c r="AM10" s="90">
        <v>1618429.32</v>
      </c>
      <c r="AN10" s="125">
        <v>7</v>
      </c>
      <c r="AO10" s="137">
        <v>959548.99</v>
      </c>
      <c r="AP10" s="137">
        <f>AO10*AN10</f>
        <v>6716842.9299999997</v>
      </c>
      <c r="AQ10" s="90">
        <v>739853.4</v>
      </c>
      <c r="AR10" s="55">
        <v>15</v>
      </c>
      <c r="AS10" s="142">
        <v>6093914.1299999999</v>
      </c>
      <c r="AT10" s="142">
        <f>AS10*AR10</f>
        <v>91408711.950000003</v>
      </c>
      <c r="AU10" s="90">
        <v>5895706.8099999996</v>
      </c>
      <c r="AV10" s="90">
        <f>(AU10*AR10)+(AQ10*AN10)+(AM10*AJ10)</f>
        <v>100088293.22999999</v>
      </c>
    </row>
    <row r="11" spans="1:48" x14ac:dyDescent="0.25">
      <c r="A11" s="27" t="s">
        <v>16</v>
      </c>
      <c r="B11" s="13" t="s">
        <v>9</v>
      </c>
      <c r="C11" s="13">
        <v>3615</v>
      </c>
      <c r="D11" s="14">
        <v>200000000</v>
      </c>
      <c r="E11" s="79">
        <f>D11-(J11+N11)</f>
        <v>127133224.28</v>
      </c>
      <c r="F11" s="47"/>
      <c r="G11" s="32">
        <v>19</v>
      </c>
      <c r="H11" s="77">
        <v>2372634</v>
      </c>
      <c r="I11" s="134">
        <v>1862518.26</v>
      </c>
      <c r="J11" s="77">
        <f>H11*G11</f>
        <v>45080046</v>
      </c>
      <c r="K11" s="130">
        <f>I11*G11</f>
        <v>35387846.939999998</v>
      </c>
      <c r="L11" s="123">
        <v>12</v>
      </c>
      <c r="M11" s="122">
        <v>2315560.81</v>
      </c>
      <c r="N11" s="122">
        <f>M11*L11</f>
        <v>27786729.719999999</v>
      </c>
      <c r="O11" s="166">
        <v>1917436.99</v>
      </c>
      <c r="P11" s="166">
        <f>O11*L11</f>
        <v>23009243.879999999</v>
      </c>
      <c r="Q11" s="124"/>
      <c r="R11" s="167"/>
      <c r="S11" s="167"/>
      <c r="T11" s="126"/>
      <c r="U11" s="126"/>
      <c r="V11" s="124">
        <v>35</v>
      </c>
      <c r="W11" s="167">
        <v>1454600</v>
      </c>
      <c r="X11" s="167">
        <f>W11*V11</f>
        <v>50911000</v>
      </c>
      <c r="Y11" s="41"/>
      <c r="Z11" s="157">
        <v>1830549.82</v>
      </c>
      <c r="AA11" s="157"/>
      <c r="AB11" s="41"/>
      <c r="AC11" s="157"/>
      <c r="AD11" s="157"/>
      <c r="AE11" s="88"/>
      <c r="AF11" s="88"/>
      <c r="AG11" s="125"/>
      <c r="AH11" s="157"/>
      <c r="AI11" s="157"/>
      <c r="AJ11" s="125"/>
      <c r="AK11" s="152"/>
      <c r="AL11" s="152"/>
      <c r="AM11" s="90"/>
      <c r="AN11" s="125">
        <v>20</v>
      </c>
      <c r="AO11" s="137">
        <v>959548.99</v>
      </c>
      <c r="AP11" s="207">
        <f>AO11*AN11</f>
        <v>19190979.800000001</v>
      </c>
      <c r="AQ11" s="90"/>
      <c r="AR11" s="55"/>
      <c r="AS11" s="142"/>
      <c r="AT11" s="142"/>
      <c r="AU11" s="90"/>
      <c r="AV11" s="90"/>
    </row>
    <row r="12" spans="1:48" x14ac:dyDescent="0.25">
      <c r="A12" s="27" t="s">
        <v>16</v>
      </c>
      <c r="B12" s="13" t="s">
        <v>10</v>
      </c>
      <c r="C12" s="13">
        <v>3656</v>
      </c>
      <c r="D12" s="14">
        <v>17062252</v>
      </c>
      <c r="E12" s="79">
        <f>D12-(U12+AF12)</f>
        <v>1224765.0899999999</v>
      </c>
      <c r="F12" s="181">
        <f>SUM(E12,E13)</f>
        <v>905521.84999999963</v>
      </c>
      <c r="G12" s="32"/>
      <c r="H12" s="78"/>
      <c r="I12" s="78"/>
      <c r="J12" s="78"/>
      <c r="K12" s="78"/>
      <c r="L12" s="123"/>
      <c r="M12" s="122"/>
      <c r="N12" s="122"/>
      <c r="O12" s="166"/>
      <c r="P12" s="166"/>
      <c r="Q12" s="124">
        <v>2</v>
      </c>
      <c r="R12" s="167">
        <v>3753000</v>
      </c>
      <c r="S12" s="167">
        <f>R12*Q12</f>
        <v>7506000</v>
      </c>
      <c r="T12" s="126">
        <v>4363979.0599999996</v>
      </c>
      <c r="U12" s="126">
        <f>T12*Q12</f>
        <v>8727958.1199999992</v>
      </c>
      <c r="V12" s="124"/>
      <c r="W12" s="167"/>
      <c r="X12" s="167"/>
      <c r="Y12" s="41">
        <v>3</v>
      </c>
      <c r="Z12" s="157">
        <v>1830549.82</v>
      </c>
      <c r="AA12" s="157">
        <f>Z12*Y12</f>
        <v>5491649.46</v>
      </c>
      <c r="AB12" s="41"/>
      <c r="AC12" s="157"/>
      <c r="AD12" s="157"/>
      <c r="AE12" s="88">
        <v>2369842.9300000002</v>
      </c>
      <c r="AF12" s="88">
        <f>AE12*Y12</f>
        <v>7109528.790000001</v>
      </c>
      <c r="AG12" s="125"/>
      <c r="AH12" s="157"/>
      <c r="AI12" s="157"/>
      <c r="AJ12" s="125"/>
      <c r="AK12" s="152"/>
      <c r="AL12" s="152"/>
      <c r="AM12" s="90"/>
      <c r="AN12" s="125"/>
      <c r="AO12" s="137"/>
      <c r="AP12" s="137"/>
      <c r="AQ12" s="90"/>
      <c r="AR12" s="55"/>
      <c r="AS12" s="142"/>
      <c r="AT12" s="142"/>
      <c r="AU12" s="90"/>
      <c r="AV12" s="90"/>
    </row>
    <row r="13" spans="1:48" x14ac:dyDescent="0.25">
      <c r="A13" s="27" t="s">
        <v>16</v>
      </c>
      <c r="B13" s="13" t="s">
        <v>10</v>
      </c>
      <c r="C13" s="13">
        <v>3655</v>
      </c>
      <c r="D13" s="14">
        <v>8943000</v>
      </c>
      <c r="E13" s="79">
        <f>D13-(N13)</f>
        <v>-319243.24000000022</v>
      </c>
      <c r="F13" s="182"/>
      <c r="G13" s="45"/>
      <c r="H13" s="82"/>
      <c r="I13" s="82"/>
      <c r="J13" s="82"/>
      <c r="K13" s="82"/>
      <c r="L13" s="59">
        <v>4</v>
      </c>
      <c r="M13" s="83">
        <v>2315560.81</v>
      </c>
      <c r="N13" s="83">
        <f>M13*L13</f>
        <v>9262243.2400000002</v>
      </c>
      <c r="O13" s="166">
        <v>1917436.99</v>
      </c>
      <c r="P13" s="166">
        <f t="shared" ref="P13:P14" si="2">O13*L13</f>
        <v>7669747.96</v>
      </c>
      <c r="Q13" s="58"/>
      <c r="R13" s="168"/>
      <c r="S13" s="168"/>
      <c r="T13" s="75"/>
      <c r="U13" s="75"/>
      <c r="V13" s="58"/>
      <c r="W13" s="168"/>
      <c r="X13" s="168"/>
      <c r="Y13" s="57"/>
      <c r="Z13" s="157">
        <v>1830549.82</v>
      </c>
      <c r="AA13" s="144"/>
      <c r="AB13" s="57"/>
      <c r="AC13" s="144"/>
      <c r="AD13" s="144"/>
      <c r="AE13" s="89"/>
      <c r="AF13" s="89"/>
      <c r="AG13" s="84"/>
      <c r="AH13" s="144"/>
      <c r="AI13" s="144"/>
      <c r="AJ13" s="84"/>
      <c r="AK13" s="153"/>
      <c r="AL13" s="153"/>
      <c r="AM13" s="127"/>
      <c r="AN13" s="84"/>
      <c r="AO13" s="138"/>
      <c r="AP13" s="138"/>
      <c r="AQ13" s="127"/>
      <c r="AR13" s="85"/>
      <c r="AS13" s="143"/>
      <c r="AT13" s="143"/>
      <c r="AU13" s="127"/>
      <c r="AV13" s="127"/>
    </row>
    <row r="14" spans="1:48" x14ac:dyDescent="0.25">
      <c r="A14" s="20" t="s">
        <v>16</v>
      </c>
      <c r="B14" s="21" t="s">
        <v>75</v>
      </c>
      <c r="C14" s="21">
        <v>3140</v>
      </c>
      <c r="D14" s="22">
        <v>168006000</v>
      </c>
      <c r="E14" s="200">
        <f>(D14+D15)-(J14+N14+U14+AV14)</f>
        <v>1476685.6800000072</v>
      </c>
      <c r="F14" s="49"/>
      <c r="G14" s="193">
        <v>11</v>
      </c>
      <c r="H14" s="190">
        <v>2372634</v>
      </c>
      <c r="I14" s="134">
        <v>1862518.26</v>
      </c>
      <c r="J14" s="191">
        <f>H14*G14</f>
        <v>26098974</v>
      </c>
      <c r="K14" s="131">
        <f>I14*G14</f>
        <v>20487700.859999999</v>
      </c>
      <c r="L14" s="194">
        <v>26</v>
      </c>
      <c r="M14" s="192">
        <v>2315560.81</v>
      </c>
      <c r="N14" s="192">
        <f>M14*L14</f>
        <v>60204581.060000002</v>
      </c>
      <c r="O14" s="166">
        <v>1917436.99</v>
      </c>
      <c r="P14" s="166">
        <f t="shared" si="2"/>
        <v>49853361.740000002</v>
      </c>
      <c r="Q14" s="195">
        <v>26</v>
      </c>
      <c r="R14" s="167">
        <v>3753000</v>
      </c>
      <c r="S14" s="167">
        <f>R14*Q14</f>
        <v>97578000</v>
      </c>
      <c r="T14" s="197">
        <v>4363979.0599999996</v>
      </c>
      <c r="U14" s="197">
        <f>T14*Q14</f>
        <v>113463455.55999999</v>
      </c>
      <c r="V14" s="195"/>
      <c r="W14" s="167"/>
      <c r="X14" s="167"/>
      <c r="Y14" s="41"/>
      <c r="Z14" s="157">
        <v>1830549.82</v>
      </c>
      <c r="AA14" s="157"/>
      <c r="AB14" s="41"/>
      <c r="AC14" s="157"/>
      <c r="AD14" s="157"/>
      <c r="AE14" s="88"/>
      <c r="AF14" s="88"/>
      <c r="AG14" s="196">
        <v>10</v>
      </c>
      <c r="AH14" s="157">
        <v>1364040.07</v>
      </c>
      <c r="AI14" s="157">
        <f>AH14*AG14</f>
        <v>13640400.700000001</v>
      </c>
      <c r="AJ14" s="125"/>
      <c r="AK14" s="152"/>
      <c r="AL14" s="152"/>
      <c r="AM14" s="90"/>
      <c r="AN14" s="125"/>
      <c r="AO14" s="137"/>
      <c r="AP14" s="137"/>
      <c r="AQ14" s="90"/>
      <c r="AR14" s="125"/>
      <c r="AS14" s="144"/>
      <c r="AT14" s="144"/>
      <c r="AU14" s="198">
        <v>1676230.37</v>
      </c>
      <c r="AV14" s="198">
        <f>AU14*AG14</f>
        <v>16762303.700000001</v>
      </c>
    </row>
    <row r="15" spans="1:48" x14ac:dyDescent="0.25">
      <c r="A15" s="20" t="s">
        <v>16</v>
      </c>
      <c r="B15" s="21" t="s">
        <v>28</v>
      </c>
      <c r="C15" s="21">
        <v>3743</v>
      </c>
      <c r="D15" s="22">
        <v>50000000</v>
      </c>
      <c r="E15" s="201"/>
      <c r="F15" s="49"/>
      <c r="G15" s="193"/>
      <c r="H15" s="190"/>
      <c r="I15" s="120"/>
      <c r="J15" s="191"/>
      <c r="K15" s="121"/>
      <c r="L15" s="194"/>
      <c r="M15" s="192"/>
      <c r="N15" s="192"/>
      <c r="O15" s="166"/>
      <c r="P15" s="166"/>
      <c r="Q15" s="195"/>
      <c r="R15" s="167"/>
      <c r="S15" s="167"/>
      <c r="T15" s="197"/>
      <c r="U15" s="197"/>
      <c r="V15" s="195"/>
      <c r="W15" s="167"/>
      <c r="X15" s="167"/>
      <c r="Y15" s="41"/>
      <c r="Z15" s="157">
        <v>1830549.82</v>
      </c>
      <c r="AA15" s="157"/>
      <c r="AB15" s="41"/>
      <c r="AC15" s="157"/>
      <c r="AD15" s="157"/>
      <c r="AE15" s="88"/>
      <c r="AF15" s="88"/>
      <c r="AG15" s="196"/>
      <c r="AH15" s="157"/>
      <c r="AI15" s="157"/>
      <c r="AJ15" s="125"/>
      <c r="AK15" s="152"/>
      <c r="AL15" s="152"/>
      <c r="AM15" s="90"/>
      <c r="AN15" s="125"/>
      <c r="AO15" s="137"/>
      <c r="AP15" s="137"/>
      <c r="AQ15" s="90"/>
      <c r="AR15" s="125"/>
      <c r="AS15" s="145"/>
      <c r="AT15" s="145"/>
      <c r="AU15" s="199"/>
      <c r="AV15" s="199"/>
    </row>
    <row r="16" spans="1:48" s="16" customFormat="1" ht="15.75" thickBot="1" x14ac:dyDescent="0.3">
      <c r="A16" s="23"/>
      <c r="B16" s="24"/>
      <c r="C16" s="24"/>
      <c r="D16" s="25"/>
      <c r="E16" s="25"/>
      <c r="F16" s="25"/>
      <c r="G16" s="26"/>
      <c r="H16" s="26"/>
      <c r="I16" s="26"/>
      <c r="J16" s="26"/>
      <c r="K16" s="26"/>
      <c r="L16" s="61"/>
      <c r="M16" s="19"/>
      <c r="N16" s="19"/>
      <c r="O16" s="19"/>
      <c r="P16" s="19"/>
      <c r="Q16" s="19"/>
      <c r="R16" s="148"/>
      <c r="S16" s="148"/>
      <c r="T16" s="19"/>
      <c r="U16" s="19"/>
      <c r="V16" s="53"/>
      <c r="W16" s="146"/>
      <c r="X16" s="146"/>
      <c r="Y16" s="53">
        <f>SUM(Y4:Y15)</f>
        <v>13</v>
      </c>
      <c r="Z16" s="146"/>
      <c r="AA16" s="146"/>
      <c r="AB16" s="53"/>
      <c r="AC16" s="53"/>
      <c r="AD16" s="86">
        <f t="shared" ref="AD16:AO16" si="3">SUM(AG3:AG15)</f>
        <v>10</v>
      </c>
      <c r="AE16" s="158"/>
      <c r="AF16" s="158"/>
      <c r="AG16" s="87">
        <f t="shared" si="3"/>
        <v>5</v>
      </c>
      <c r="AH16" s="154"/>
      <c r="AI16" s="154"/>
      <c r="AJ16" s="53"/>
      <c r="AK16" s="87">
        <f t="shared" si="3"/>
        <v>27</v>
      </c>
      <c r="AL16" s="53"/>
      <c r="AM16" s="53">
        <f>+AP11+AP10</f>
        <v>25907822.73</v>
      </c>
      <c r="AN16" s="53"/>
      <c r="AO16" s="87">
        <f t="shared" si="3"/>
        <v>15</v>
      </c>
      <c r="AP16" s="146"/>
      <c r="AQ16" s="146"/>
      <c r="AR16" s="53"/>
      <c r="AS16" s="53"/>
    </row>
    <row r="17" spans="1:45" s="16" customFormat="1" ht="15.75" thickTop="1" x14ac:dyDescent="0.25">
      <c r="A17" s="23"/>
      <c r="B17" s="24"/>
      <c r="C17" s="24"/>
      <c r="D17" s="25">
        <f>SUM(D3:D15)</f>
        <v>833278272</v>
      </c>
      <c r="E17" s="25"/>
      <c r="F17" s="25"/>
      <c r="G17" s="66">
        <f>SUM(G3:G16)</f>
        <v>111</v>
      </c>
      <c r="H17" s="63"/>
      <c r="I17" s="63">
        <v>73134</v>
      </c>
      <c r="J17" s="81">
        <f>SUM(J3:J15)</f>
        <v>263362374</v>
      </c>
      <c r="K17" s="132">
        <f>+K3+K7+K8+K9+K10+K11+K14</f>
        <v>206739526.86000001</v>
      </c>
      <c r="L17" s="60">
        <f>SUM(L3:L16)</f>
        <v>51</v>
      </c>
      <c r="M17" s="53"/>
      <c r="N17" s="80">
        <f>SUM(N3:N15)</f>
        <v>118093601.31</v>
      </c>
      <c r="O17" s="80"/>
      <c r="P17" s="80">
        <f>+P14+P13+P11+P9+P8+P5+P3</f>
        <v>97789286.489999995</v>
      </c>
      <c r="Q17" s="64">
        <f>SUM(Q3:Q16)</f>
        <v>34</v>
      </c>
      <c r="R17" s="169"/>
      <c r="S17" s="169">
        <f>+S14+S12+S9+S6</f>
        <v>127602000</v>
      </c>
      <c r="T17" s="53"/>
      <c r="U17" s="80">
        <f>SUM(U3:U15)</f>
        <v>148375288.03999999</v>
      </c>
      <c r="V17" s="53"/>
      <c r="W17" s="146"/>
      <c r="X17" s="146"/>
      <c r="Y17" s="62">
        <f>Y16+V16</f>
        <v>13</v>
      </c>
      <c r="Z17" s="161"/>
      <c r="AA17" s="161"/>
      <c r="AB17" s="53"/>
      <c r="AC17" s="80">
        <f>SUM(AF3:AF15)</f>
        <v>34553465.950000003</v>
      </c>
      <c r="AD17" s="53"/>
      <c r="AE17" s="146"/>
      <c r="AF17" s="146"/>
      <c r="AG17" s="53"/>
      <c r="AH17" s="154"/>
      <c r="AI17" s="154"/>
      <c r="AJ17" s="56"/>
      <c r="AK17" s="53"/>
      <c r="AL17" s="53"/>
      <c r="AM17" s="53"/>
      <c r="AN17" s="56"/>
      <c r="AO17" s="65">
        <f>AO16+AK16+AG16+AD16</f>
        <v>57</v>
      </c>
      <c r="AP17" s="147"/>
      <c r="AQ17" s="147"/>
      <c r="AR17" s="56"/>
      <c r="AS17" s="92">
        <f>SUM(AS3:AS16)</f>
        <v>6093914.1299999999</v>
      </c>
    </row>
    <row r="18" spans="1:45" s="16" customFormat="1" x14ac:dyDescent="0.25">
      <c r="A18" s="23"/>
      <c r="B18" s="24"/>
      <c r="C18" s="24"/>
      <c r="D18" s="25"/>
      <c r="E18" s="25"/>
      <c r="F18" s="25"/>
      <c r="G18" s="26"/>
      <c r="H18" s="26"/>
      <c r="I18" s="26"/>
      <c r="J18" s="26"/>
      <c r="K18" s="174">
        <f>+K3+K7+K8+K9+K10+K11+K14</f>
        <v>206739526.86000001</v>
      </c>
      <c r="L18" s="19"/>
      <c r="M18" s="19"/>
      <c r="N18" s="19"/>
      <c r="O18" s="19"/>
      <c r="P18" s="19"/>
      <c r="Q18" s="19"/>
      <c r="R18" s="148"/>
      <c r="S18" s="148"/>
      <c r="T18" s="19"/>
      <c r="U18" s="19"/>
      <c r="V18" s="19"/>
      <c r="W18" s="148"/>
      <c r="X18" s="148"/>
      <c r="Y18" s="19"/>
      <c r="Z18" s="148"/>
      <c r="AA18" s="148"/>
      <c r="AB18" s="19"/>
      <c r="AC18" s="19"/>
      <c r="AD18" s="19"/>
      <c r="AE18" s="148"/>
      <c r="AF18" s="148"/>
      <c r="AG18" s="19"/>
      <c r="AH18" s="155"/>
      <c r="AI18" s="155"/>
      <c r="AJ18" s="19"/>
      <c r="AK18" s="19"/>
      <c r="AL18" s="19"/>
      <c r="AM18" s="19"/>
      <c r="AN18" s="19"/>
      <c r="AO18" s="19"/>
      <c r="AP18" s="148"/>
      <c r="AQ18" s="148"/>
      <c r="AR18" s="19"/>
      <c r="AS18" s="19"/>
    </row>
    <row r="19" spans="1:45" x14ac:dyDescent="0.25">
      <c r="A19" s="183" t="s">
        <v>22</v>
      </c>
      <c r="B19" s="184"/>
      <c r="C19" s="184"/>
      <c r="D19" s="184"/>
      <c r="E19" s="184"/>
      <c r="F19" s="187"/>
      <c r="G19" s="31" t="s">
        <v>39</v>
      </c>
      <c r="H19" s="31"/>
      <c r="I19" s="31"/>
      <c r="J19" s="31"/>
      <c r="K19" s="31"/>
      <c r="L19" s="36" t="s">
        <v>40</v>
      </c>
      <c r="M19" s="36"/>
      <c r="N19" s="36"/>
      <c r="O19" s="162"/>
      <c r="P19" s="162"/>
      <c r="Q19" s="68" t="s">
        <v>41</v>
      </c>
      <c r="R19" s="170"/>
      <c r="S19" s="170"/>
      <c r="T19" s="34"/>
      <c r="U19" s="34"/>
      <c r="AA19" s="149">
        <f>+AA6+AL6</f>
        <v>2896906.41</v>
      </c>
      <c r="AB19">
        <v>2860</v>
      </c>
    </row>
    <row r="20" spans="1:45" x14ac:dyDescent="0.25">
      <c r="A20" s="2">
        <v>18160</v>
      </c>
      <c r="B20" s="3" t="s">
        <v>3</v>
      </c>
      <c r="C20" s="2">
        <v>3515</v>
      </c>
      <c r="D20" s="4">
        <v>1455764</v>
      </c>
      <c r="E20" s="4"/>
      <c r="F20" s="4"/>
      <c r="G20" s="32">
        <v>4</v>
      </c>
      <c r="H20" s="32"/>
      <c r="I20" s="32"/>
      <c r="J20" s="32"/>
      <c r="K20" s="32"/>
      <c r="L20" s="44"/>
      <c r="M20" s="44"/>
      <c r="N20" s="44"/>
      <c r="O20" s="163"/>
      <c r="P20" s="163"/>
      <c r="Q20" s="69"/>
      <c r="R20" s="171"/>
      <c r="S20" s="171"/>
      <c r="T20" s="43"/>
      <c r="U20" s="43"/>
      <c r="AA20" s="180">
        <f>+AA4+AX4</f>
        <v>12813848.74</v>
      </c>
      <c r="AB20" s="176">
        <v>3518</v>
      </c>
      <c r="AC20" s="176">
        <v>11985916</v>
      </c>
      <c r="AD20" s="179">
        <f>AA20-AC20</f>
        <v>827932.74000000022</v>
      </c>
    </row>
    <row r="21" spans="1:45" x14ac:dyDescent="0.25">
      <c r="A21" s="10" t="s">
        <v>16</v>
      </c>
      <c r="B21" s="2" t="s">
        <v>6</v>
      </c>
      <c r="C21" s="2">
        <v>2903</v>
      </c>
      <c r="D21" s="4">
        <v>2911528</v>
      </c>
      <c r="E21" s="4"/>
      <c r="F21" s="4"/>
      <c r="G21" s="32">
        <v>8</v>
      </c>
      <c r="H21" s="32"/>
      <c r="I21" s="32"/>
      <c r="J21" s="32"/>
      <c r="K21" s="32"/>
      <c r="L21" s="44"/>
      <c r="M21" s="44"/>
      <c r="N21" s="44"/>
      <c r="O21" s="163"/>
      <c r="P21" s="163"/>
      <c r="Q21" s="69"/>
      <c r="R21" s="171"/>
      <c r="S21" s="171"/>
      <c r="T21" s="43"/>
      <c r="U21" s="43"/>
      <c r="AA21" s="149">
        <f>+AA8+AX8</f>
        <v>3661099.64</v>
      </c>
      <c r="AB21">
        <v>2973</v>
      </c>
    </row>
    <row r="22" spans="1:45" x14ac:dyDescent="0.25">
      <c r="A22" s="3">
        <v>10435</v>
      </c>
      <c r="B22" s="2" t="s">
        <v>5</v>
      </c>
      <c r="C22" s="2">
        <v>2835</v>
      </c>
      <c r="D22" s="4">
        <v>4793040</v>
      </c>
      <c r="E22" s="4"/>
      <c r="F22" s="4"/>
      <c r="G22" s="32">
        <v>12</v>
      </c>
      <c r="H22" s="32"/>
      <c r="I22" s="32"/>
      <c r="J22" s="32"/>
      <c r="K22" s="32"/>
      <c r="L22" s="44">
        <v>3</v>
      </c>
      <c r="M22" s="44"/>
      <c r="N22" s="44"/>
      <c r="O22" s="163"/>
      <c r="P22" s="163"/>
      <c r="Q22" s="69"/>
      <c r="R22" s="171"/>
      <c r="S22" s="171"/>
      <c r="T22" s="43"/>
      <c r="U22" s="43"/>
      <c r="AA22" s="149">
        <f>+AA12+AX12</f>
        <v>5491649.46</v>
      </c>
      <c r="AB22">
        <v>3656</v>
      </c>
    </row>
    <row r="23" spans="1:45" x14ac:dyDescent="0.25">
      <c r="A23" s="3"/>
      <c r="B23" s="11" t="s">
        <v>12</v>
      </c>
      <c r="C23" s="5">
        <v>3160</v>
      </c>
      <c r="D23" s="6">
        <v>8100000</v>
      </c>
      <c r="E23" s="6"/>
      <c r="F23" s="6"/>
      <c r="G23" s="32"/>
      <c r="H23" s="32"/>
      <c r="I23" s="32"/>
      <c r="J23" s="32"/>
      <c r="K23" s="32"/>
      <c r="L23" s="44"/>
      <c r="M23" s="44"/>
      <c r="N23" s="44"/>
      <c r="O23" s="163"/>
      <c r="P23" s="163"/>
      <c r="Q23" s="69"/>
      <c r="R23" s="171"/>
      <c r="S23" s="171"/>
      <c r="T23" s="43"/>
      <c r="U23" s="43"/>
      <c r="AA23" s="177">
        <f>+AD10+AL10+AP10+AT10</f>
        <v>106052839.98</v>
      </c>
      <c r="AB23" s="176">
        <v>3274</v>
      </c>
    </row>
    <row r="24" spans="1:45" x14ac:dyDescent="0.25">
      <c r="A24" s="3">
        <v>22242</v>
      </c>
      <c r="B24" s="2" t="s">
        <v>8</v>
      </c>
      <c r="C24" s="2">
        <v>3915</v>
      </c>
      <c r="D24" s="4">
        <v>14557640</v>
      </c>
      <c r="E24" s="4"/>
      <c r="F24" s="4"/>
      <c r="G24" s="32">
        <v>40</v>
      </c>
      <c r="H24" s="32"/>
      <c r="I24" s="32"/>
      <c r="J24" s="32"/>
      <c r="K24" s="32"/>
      <c r="L24" s="44"/>
      <c r="M24" s="44"/>
      <c r="N24" s="44"/>
      <c r="O24" s="163"/>
      <c r="P24" s="163"/>
      <c r="Q24" s="69"/>
      <c r="R24" s="171"/>
      <c r="S24" s="171"/>
      <c r="T24" s="43"/>
      <c r="U24" s="43"/>
      <c r="AA24" s="149">
        <f>AI14</f>
        <v>13640400.700000001</v>
      </c>
      <c r="AB24">
        <v>3743</v>
      </c>
    </row>
    <row r="25" spans="1:45" x14ac:dyDescent="0.25">
      <c r="A25" s="12" t="s">
        <v>18</v>
      </c>
      <c r="B25" s="8" t="s">
        <v>17</v>
      </c>
      <c r="C25" s="8">
        <v>3225</v>
      </c>
      <c r="D25" s="9">
        <v>215535617</v>
      </c>
      <c r="E25" s="9"/>
      <c r="F25" s="9"/>
      <c r="G25" s="33"/>
      <c r="H25" s="33"/>
      <c r="I25" s="33"/>
      <c r="J25" s="33"/>
      <c r="K25" s="33"/>
      <c r="L25" s="44"/>
      <c r="M25" s="44"/>
      <c r="N25" s="44"/>
      <c r="O25" s="163"/>
      <c r="P25" s="163"/>
      <c r="Q25" s="69">
        <v>1124</v>
      </c>
      <c r="R25" s="171"/>
      <c r="S25" s="171"/>
      <c r="T25" s="43"/>
      <c r="U25" s="43"/>
    </row>
    <row r="26" spans="1:45" ht="15.75" thickBot="1" x14ac:dyDescent="0.3">
      <c r="A26" s="7" t="s">
        <v>16</v>
      </c>
      <c r="B26" s="13" t="s">
        <v>10</v>
      </c>
      <c r="C26" s="13">
        <v>3340</v>
      </c>
      <c r="D26" s="14">
        <v>12010053</v>
      </c>
      <c r="E26" s="14"/>
      <c r="F26" s="14"/>
      <c r="G26" s="45">
        <v>33</v>
      </c>
      <c r="H26" s="32"/>
      <c r="I26" s="32"/>
      <c r="J26" s="32"/>
      <c r="K26" s="45"/>
      <c r="L26" s="46"/>
      <c r="M26" s="44"/>
      <c r="N26" s="44"/>
      <c r="O26" s="164"/>
      <c r="P26" s="164"/>
      <c r="Q26" s="70"/>
      <c r="R26" s="172"/>
      <c r="S26" s="172"/>
      <c r="T26" s="43"/>
      <c r="U26" s="43"/>
      <c r="V26" s="42"/>
      <c r="W26" s="159"/>
      <c r="X26" s="159"/>
      <c r="Y26" s="42"/>
      <c r="Z26" s="159"/>
      <c r="AA26" s="178">
        <v>102694148.58</v>
      </c>
      <c r="AB26" s="175">
        <v>3274</v>
      </c>
      <c r="AC26" s="42"/>
      <c r="AD26" s="42"/>
      <c r="AE26" s="159"/>
      <c r="AF26" s="159"/>
    </row>
    <row r="27" spans="1:45" ht="15.75" thickTop="1" x14ac:dyDescent="0.25">
      <c r="G27" s="71">
        <f>SUM(G20:G26)</f>
        <v>97</v>
      </c>
      <c r="H27" s="67"/>
      <c r="I27" s="67"/>
      <c r="J27" s="67"/>
      <c r="K27" s="67"/>
      <c r="L27" s="72">
        <f>SUM(L20:L26)</f>
        <v>3</v>
      </c>
      <c r="M27" s="67"/>
      <c r="N27" s="67"/>
      <c r="O27" s="67"/>
      <c r="P27" s="67"/>
      <c r="Q27" s="73">
        <f>SUM(Q20:Q26)</f>
        <v>1124</v>
      </c>
      <c r="R27" s="173"/>
      <c r="S27" s="173"/>
      <c r="T27" s="67"/>
      <c r="U27" s="67"/>
      <c r="V27" s="16"/>
      <c r="W27" s="160"/>
      <c r="X27" s="160"/>
      <c r="Y27" s="16"/>
      <c r="Z27" s="160"/>
      <c r="AA27" s="177">
        <f>AA23-AA26</f>
        <v>3358691.400000006</v>
      </c>
      <c r="AB27" s="176">
        <v>3274</v>
      </c>
      <c r="AC27" s="16"/>
      <c r="AD27" s="16"/>
      <c r="AE27" s="160"/>
      <c r="AF27" s="160"/>
    </row>
    <row r="28" spans="1:45" x14ac:dyDescent="0.25">
      <c r="AA28" s="149">
        <f>AP11</f>
        <v>19190979.800000001</v>
      </c>
      <c r="AB28">
        <v>3615</v>
      </c>
    </row>
    <row r="30" spans="1:45" x14ac:dyDescent="0.25">
      <c r="L30" s="135">
        <v>186262442.34999999</v>
      </c>
    </row>
    <row r="31" spans="1:45" x14ac:dyDescent="0.25">
      <c r="L31" s="135">
        <v>206739526.86000001</v>
      </c>
    </row>
    <row r="32" spans="1:45" x14ac:dyDescent="0.25">
      <c r="L32" s="135">
        <f>L31-L30</f>
        <v>20477084.51000002</v>
      </c>
    </row>
  </sheetData>
  <autoFilter ref="A2:AV2">
    <filterColumn colId="0" showButton="0"/>
    <filterColumn colId="1" showButton="0"/>
    <filterColumn colId="2" showButton="0"/>
    <filterColumn colId="4" showButton="0"/>
  </autoFilter>
  <mergeCells count="21">
    <mergeCell ref="A2:D2"/>
    <mergeCell ref="E2:F2"/>
    <mergeCell ref="F3:F4"/>
    <mergeCell ref="F5:F6"/>
    <mergeCell ref="F8:F9"/>
    <mergeCell ref="F12:F13"/>
    <mergeCell ref="E14:E15"/>
    <mergeCell ref="G14:G15"/>
    <mergeCell ref="H14:H15"/>
    <mergeCell ref="J14:J15"/>
    <mergeCell ref="AU14:AU15"/>
    <mergeCell ref="AV14:AV15"/>
    <mergeCell ref="A19:F19"/>
    <mergeCell ref="V14:V15"/>
    <mergeCell ref="M14:M15"/>
    <mergeCell ref="N14:N15"/>
    <mergeCell ref="Q14:Q15"/>
    <mergeCell ref="T14:T15"/>
    <mergeCell ref="U14:U15"/>
    <mergeCell ref="AG14:AG15"/>
    <mergeCell ref="L14:L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TOTAL</vt:lpstr>
      <vt:lpstr>TVE</vt:lpstr>
      <vt:lpstr>INDEPENDIENTE</vt:lpstr>
      <vt:lpstr>CDPYCONV</vt:lpstr>
      <vt:lpstr>Hoja1</vt:lpstr>
      <vt:lpstr> PAULA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Rengifo Aguirre</dc:creator>
  <cp:lastModifiedBy>Paula Andrea Zapata Villa</cp:lastModifiedBy>
  <dcterms:created xsi:type="dcterms:W3CDTF">2019-05-23T17:13:52Z</dcterms:created>
  <dcterms:modified xsi:type="dcterms:W3CDTF">2019-10-22T21:53:21Z</dcterms:modified>
</cp:coreProperties>
</file>