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240" yWindow="60" windowWidth="20055" windowHeight="7950" firstSheet="4" activeTab="10"/>
  </bookViews>
  <sheets>
    <sheet name="DICIEMBRE 2022" sheetId="1" r:id="rId1"/>
    <sheet name="ENERO 2023" sheetId="2" r:id="rId2"/>
    <sheet name="FEBRERO 2023" sheetId="3" r:id="rId3"/>
    <sheet name="MARZO 2023" sheetId="4" r:id="rId4"/>
    <sheet name="ABRIL 2023" sheetId="5" r:id="rId5"/>
    <sheet name="MAYO 2023" sheetId="6" r:id="rId6"/>
    <sheet name="JUNIO 2023" sheetId="7" r:id="rId7"/>
    <sheet name="JULIO 2023" sheetId="8" r:id="rId8"/>
    <sheet name="AGOSTO 2023" sheetId="9" r:id="rId9"/>
    <sheet name="SEPTIEMBRE 2023" sheetId="10" r:id="rId10"/>
    <sheet name="OCTUBRE 2023" sheetId="11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calcPr calcId="124519"/>
</workbook>
</file>

<file path=xl/calcChain.xml><?xml version="1.0" encoding="utf-8"?>
<calcChain xmlns="http://schemas.openxmlformats.org/spreadsheetml/2006/main">
  <c r="H59" i="11"/>
  <c r="N50"/>
  <c r="M50"/>
  <c r="L50"/>
  <c r="K50"/>
  <c r="K51" s="1"/>
  <c r="J50"/>
  <c r="J51" s="1"/>
  <c r="I50"/>
  <c r="H50"/>
  <c r="N49"/>
  <c r="M48"/>
  <c r="L48"/>
  <c r="K48"/>
  <c r="J48"/>
  <c r="I48"/>
  <c r="H48"/>
  <c r="N47"/>
  <c r="N48" s="1"/>
  <c r="N46"/>
  <c r="M46"/>
  <c r="L46"/>
  <c r="K46"/>
  <c r="J46"/>
  <c r="I46"/>
  <c r="H46"/>
  <c r="N45"/>
  <c r="M44"/>
  <c r="L44"/>
  <c r="K44"/>
  <c r="J44"/>
  <c r="I44"/>
  <c r="H44"/>
  <c r="N43"/>
  <c r="N42"/>
  <c r="N44" s="1"/>
  <c r="N41"/>
  <c r="M40"/>
  <c r="M51" s="1"/>
  <c r="L40"/>
  <c r="L51" s="1"/>
  <c r="K40"/>
  <c r="J40"/>
  <c r="I40"/>
  <c r="I51" s="1"/>
  <c r="H40"/>
  <c r="H51" s="1"/>
  <c r="N39"/>
  <c r="N38"/>
  <c r="N37"/>
  <c r="N40" s="1"/>
  <c r="M36"/>
  <c r="L36"/>
  <c r="K36"/>
  <c r="J36"/>
  <c r="I36"/>
  <c r="H36"/>
  <c r="N35"/>
  <c r="N34"/>
  <c r="N36" s="1"/>
  <c r="M33"/>
  <c r="L33"/>
  <c r="K33"/>
  <c r="J33"/>
  <c r="I33"/>
  <c r="H33"/>
  <c r="N32"/>
  <c r="N33" s="1"/>
  <c r="M31"/>
  <c r="L31"/>
  <c r="K31"/>
  <c r="J31"/>
  <c r="I31"/>
  <c r="H31"/>
  <c r="N30"/>
  <c r="N29"/>
  <c r="N28"/>
  <c r="N27"/>
  <c r="N26"/>
  <c r="N31" s="1"/>
  <c r="M25"/>
  <c r="L25"/>
  <c r="K25"/>
  <c r="J25"/>
  <c r="I25"/>
  <c r="H25"/>
  <c r="N24"/>
  <c r="N23"/>
  <c r="N25" s="1"/>
  <c r="N22"/>
  <c r="M22"/>
  <c r="L22"/>
  <c r="K22"/>
  <c r="J22"/>
  <c r="I22"/>
  <c r="H22"/>
  <c r="N21"/>
  <c r="M20"/>
  <c r="L20"/>
  <c r="K20"/>
  <c r="J20"/>
  <c r="I20"/>
  <c r="H20"/>
  <c r="N19"/>
  <c r="N18"/>
  <c r="N17"/>
  <c r="N20" s="1"/>
  <c r="M16"/>
  <c r="L16"/>
  <c r="K16"/>
  <c r="J16"/>
  <c r="I16"/>
  <c r="H16"/>
  <c r="N15"/>
  <c r="N16" s="1"/>
  <c r="M14"/>
  <c r="L14"/>
  <c r="K14"/>
  <c r="J14"/>
  <c r="I14"/>
  <c r="H14"/>
  <c r="N13"/>
  <c r="N12"/>
  <c r="N14" s="1"/>
  <c r="M11"/>
  <c r="L11"/>
  <c r="K11"/>
  <c r="J11"/>
  <c r="I11"/>
  <c r="H11"/>
  <c r="N10"/>
  <c r="N11" s="1"/>
  <c r="M9"/>
  <c r="L9"/>
  <c r="K9"/>
  <c r="J9"/>
  <c r="I9"/>
  <c r="H9"/>
  <c r="N8"/>
  <c r="N7"/>
  <c r="N9" s="1"/>
  <c r="C4"/>
  <c r="H59" i="10"/>
  <c r="N50"/>
  <c r="M50"/>
  <c r="M51" s="1"/>
  <c r="L50"/>
  <c r="L51" s="1"/>
  <c r="K50"/>
  <c r="J50"/>
  <c r="J51" s="1"/>
  <c r="I50"/>
  <c r="I51" s="1"/>
  <c r="H50"/>
  <c r="H51" s="1"/>
  <c r="N49"/>
  <c r="N48"/>
  <c r="M48"/>
  <c r="L48"/>
  <c r="K48"/>
  <c r="J48"/>
  <c r="I48"/>
  <c r="H48"/>
  <c r="N47"/>
  <c r="N46"/>
  <c r="M46"/>
  <c r="L46"/>
  <c r="K46"/>
  <c r="J46"/>
  <c r="I46"/>
  <c r="H46"/>
  <c r="N45"/>
  <c r="M44"/>
  <c r="L44"/>
  <c r="K44"/>
  <c r="J44"/>
  <c r="I44"/>
  <c r="H44"/>
  <c r="N43"/>
  <c r="N42"/>
  <c r="N44" s="1"/>
  <c r="N41"/>
  <c r="M40"/>
  <c r="L40"/>
  <c r="K40"/>
  <c r="J40"/>
  <c r="I40"/>
  <c r="H40"/>
  <c r="N39"/>
  <c r="N38"/>
  <c r="N40" s="1"/>
  <c r="N37"/>
  <c r="M36"/>
  <c r="L36"/>
  <c r="K36"/>
  <c r="J36"/>
  <c r="I36"/>
  <c r="H36"/>
  <c r="N35"/>
  <c r="N34"/>
  <c r="N36" s="1"/>
  <c r="N51" s="1"/>
  <c r="M33"/>
  <c r="L33"/>
  <c r="K33"/>
  <c r="K51" s="1"/>
  <c r="J33"/>
  <c r="I33"/>
  <c r="H33"/>
  <c r="N32"/>
  <c r="N33" s="1"/>
  <c r="M31"/>
  <c r="L31"/>
  <c r="K31"/>
  <c r="J31"/>
  <c r="I31"/>
  <c r="H31"/>
  <c r="N30"/>
  <c r="N29"/>
  <c r="N28"/>
  <c r="N27"/>
  <c r="N26"/>
  <c r="N31" s="1"/>
  <c r="M25"/>
  <c r="L25"/>
  <c r="K25"/>
  <c r="J25"/>
  <c r="I25"/>
  <c r="H25"/>
  <c r="N24"/>
  <c r="N23"/>
  <c r="N25" s="1"/>
  <c r="M22"/>
  <c r="L22"/>
  <c r="K22"/>
  <c r="J22"/>
  <c r="I22"/>
  <c r="H22"/>
  <c r="N21"/>
  <c r="N22" s="1"/>
  <c r="M20"/>
  <c r="L20"/>
  <c r="K20"/>
  <c r="J20"/>
  <c r="I20"/>
  <c r="H20"/>
  <c r="N19"/>
  <c r="N18"/>
  <c r="N20" s="1"/>
  <c r="N17"/>
  <c r="N16"/>
  <c r="M16"/>
  <c r="L16"/>
  <c r="K16"/>
  <c r="J16"/>
  <c r="I16"/>
  <c r="H16"/>
  <c r="N15"/>
  <c r="N14"/>
  <c r="M14"/>
  <c r="L14"/>
  <c r="J14"/>
  <c r="I14"/>
  <c r="H14"/>
  <c r="N13"/>
  <c r="N12"/>
  <c r="N11"/>
  <c r="M11"/>
  <c r="L11"/>
  <c r="K11"/>
  <c r="J11"/>
  <c r="I11"/>
  <c r="H11"/>
  <c r="N10"/>
  <c r="M9"/>
  <c r="L9"/>
  <c r="K9"/>
  <c r="J9"/>
  <c r="I9"/>
  <c r="H9"/>
  <c r="N8"/>
  <c r="N7"/>
  <c r="N9" s="1"/>
  <c r="H59" i="9"/>
  <c r="M50"/>
  <c r="M51" s="1"/>
  <c r="L50"/>
  <c r="L51" s="1"/>
  <c r="K50"/>
  <c r="K51" s="1"/>
  <c r="J50"/>
  <c r="J51" s="1"/>
  <c r="I50"/>
  <c r="I51" s="1"/>
  <c r="H50"/>
  <c r="H51" s="1"/>
  <c r="N49"/>
  <c r="N50" s="1"/>
  <c r="M48"/>
  <c r="L48"/>
  <c r="K48"/>
  <c r="J48"/>
  <c r="I48"/>
  <c r="H48"/>
  <c r="N47"/>
  <c r="N48" s="1"/>
  <c r="M46"/>
  <c r="L46"/>
  <c r="K46"/>
  <c r="J46"/>
  <c r="I46"/>
  <c r="H46"/>
  <c r="N45"/>
  <c r="N46" s="1"/>
  <c r="M44"/>
  <c r="L44"/>
  <c r="K44"/>
  <c r="J44"/>
  <c r="I44"/>
  <c r="H44"/>
  <c r="N43"/>
  <c r="N42"/>
  <c r="N41"/>
  <c r="N44" s="1"/>
  <c r="M40"/>
  <c r="L40"/>
  <c r="K40"/>
  <c r="J40"/>
  <c r="I40"/>
  <c r="H40"/>
  <c r="N39"/>
  <c r="N38"/>
  <c r="N37"/>
  <c r="N40" s="1"/>
  <c r="M36"/>
  <c r="L36"/>
  <c r="K36"/>
  <c r="J36"/>
  <c r="I36"/>
  <c r="H36"/>
  <c r="N35"/>
  <c r="N34"/>
  <c r="N36" s="1"/>
  <c r="N33"/>
  <c r="M33"/>
  <c r="L33"/>
  <c r="K33"/>
  <c r="J33"/>
  <c r="I33"/>
  <c r="H33"/>
  <c r="N32"/>
  <c r="M31"/>
  <c r="L31"/>
  <c r="K31"/>
  <c r="J31"/>
  <c r="I31"/>
  <c r="H31"/>
  <c r="N30"/>
  <c r="N29"/>
  <c r="N28"/>
  <c r="N27"/>
  <c r="N26"/>
  <c r="N31" s="1"/>
  <c r="M25"/>
  <c r="L25"/>
  <c r="K25"/>
  <c r="J25"/>
  <c r="I25"/>
  <c r="H25"/>
  <c r="N24"/>
  <c r="N23"/>
  <c r="N25" s="1"/>
  <c r="M22"/>
  <c r="L22"/>
  <c r="K22"/>
  <c r="J22"/>
  <c r="I22"/>
  <c r="H22"/>
  <c r="N21"/>
  <c r="N22" s="1"/>
  <c r="M20"/>
  <c r="L20"/>
  <c r="K20"/>
  <c r="J20"/>
  <c r="I20"/>
  <c r="H20"/>
  <c r="N19"/>
  <c r="N18"/>
  <c r="N17"/>
  <c r="N20" s="1"/>
  <c r="N16"/>
  <c r="M16"/>
  <c r="L16"/>
  <c r="K16"/>
  <c r="J16"/>
  <c r="I16"/>
  <c r="H16"/>
  <c r="N15"/>
  <c r="M14"/>
  <c r="L14"/>
  <c r="K14"/>
  <c r="J14"/>
  <c r="I14"/>
  <c r="H14"/>
  <c r="N13"/>
  <c r="N12"/>
  <c r="N14" s="1"/>
  <c r="N11"/>
  <c r="M11"/>
  <c r="L11"/>
  <c r="K11"/>
  <c r="J11"/>
  <c r="I11"/>
  <c r="H11"/>
  <c r="N10"/>
  <c r="M9"/>
  <c r="L9"/>
  <c r="K9"/>
  <c r="J9"/>
  <c r="I9"/>
  <c r="H9"/>
  <c r="N8"/>
  <c r="N7"/>
  <c r="N9" s="1"/>
  <c r="C4"/>
  <c r="N51" i="11" l="1"/>
  <c r="H61" s="1"/>
  <c r="N61" s="1"/>
  <c r="H61" i="10"/>
  <c r="N51" i="9"/>
  <c r="H61"/>
  <c r="N61" s="1"/>
  <c r="H59" i="8"/>
  <c r="M50"/>
  <c r="M51" s="1"/>
  <c r="L50"/>
  <c r="L51" s="1"/>
  <c r="K50"/>
  <c r="J50"/>
  <c r="I50"/>
  <c r="I51" s="1"/>
  <c r="H50"/>
  <c r="H51" s="1"/>
  <c r="N49"/>
  <c r="N50" s="1"/>
  <c r="M48"/>
  <c r="L48"/>
  <c r="K48"/>
  <c r="K51" s="1"/>
  <c r="J48"/>
  <c r="I48"/>
  <c r="H48"/>
  <c r="N47"/>
  <c r="N48" s="1"/>
  <c r="M46"/>
  <c r="L46"/>
  <c r="K46"/>
  <c r="J46"/>
  <c r="I46"/>
  <c r="H46"/>
  <c r="N45"/>
  <c r="N46" s="1"/>
  <c r="M44"/>
  <c r="L44"/>
  <c r="K44"/>
  <c r="J44"/>
  <c r="I44"/>
  <c r="H44"/>
  <c r="N43"/>
  <c r="N42"/>
  <c r="N41"/>
  <c r="N44" s="1"/>
  <c r="M40"/>
  <c r="L40"/>
  <c r="K40"/>
  <c r="J40"/>
  <c r="I40"/>
  <c r="H40"/>
  <c r="N39"/>
  <c r="N38"/>
  <c r="N37"/>
  <c r="N40" s="1"/>
  <c r="M36"/>
  <c r="L36"/>
  <c r="K36"/>
  <c r="J36"/>
  <c r="I36"/>
  <c r="H36"/>
  <c r="N35"/>
  <c r="N34"/>
  <c r="N36" s="1"/>
  <c r="N33"/>
  <c r="M33"/>
  <c r="L33"/>
  <c r="K33"/>
  <c r="J33"/>
  <c r="J51" s="1"/>
  <c r="I33"/>
  <c r="H33"/>
  <c r="N32"/>
  <c r="M31"/>
  <c r="L31"/>
  <c r="K31"/>
  <c r="J31"/>
  <c r="I31"/>
  <c r="H31"/>
  <c r="N30"/>
  <c r="N29"/>
  <c r="N31" s="1"/>
  <c r="N28"/>
  <c r="N27"/>
  <c r="N26"/>
  <c r="M25"/>
  <c r="L25"/>
  <c r="K25"/>
  <c r="J25"/>
  <c r="I25"/>
  <c r="H25"/>
  <c r="N24"/>
  <c r="N23"/>
  <c r="N25" s="1"/>
  <c r="M22"/>
  <c r="L22"/>
  <c r="K22"/>
  <c r="J22"/>
  <c r="I22"/>
  <c r="H22"/>
  <c r="N21"/>
  <c r="N22" s="1"/>
  <c r="M20"/>
  <c r="L20"/>
  <c r="K20"/>
  <c r="J20"/>
  <c r="I20"/>
  <c r="H20"/>
  <c r="N19"/>
  <c r="N18"/>
  <c r="N17"/>
  <c r="N20" s="1"/>
  <c r="M16"/>
  <c r="L16"/>
  <c r="K16"/>
  <c r="J16"/>
  <c r="I16"/>
  <c r="H16"/>
  <c r="N15"/>
  <c r="N16" s="1"/>
  <c r="M14"/>
  <c r="L14"/>
  <c r="K14"/>
  <c r="J14"/>
  <c r="I14"/>
  <c r="H14"/>
  <c r="N13"/>
  <c r="N12"/>
  <c r="N14" s="1"/>
  <c r="N11"/>
  <c r="M11"/>
  <c r="L11"/>
  <c r="K11"/>
  <c r="J11"/>
  <c r="I11"/>
  <c r="H11"/>
  <c r="N10"/>
  <c r="M9"/>
  <c r="L9"/>
  <c r="K9"/>
  <c r="J9"/>
  <c r="I9"/>
  <c r="H9"/>
  <c r="N8"/>
  <c r="N7"/>
  <c r="N9" s="1"/>
  <c r="C4"/>
  <c r="N51" l="1"/>
  <c r="H61"/>
  <c r="N61" s="1"/>
  <c r="F58" i="7"/>
  <c r="L50"/>
  <c r="K50"/>
  <c r="J50"/>
  <c r="I50"/>
  <c r="H50"/>
  <c r="G50"/>
  <c r="F50"/>
  <c r="L49"/>
  <c r="L48"/>
  <c r="K48"/>
  <c r="J48"/>
  <c r="I48"/>
  <c r="H48"/>
  <c r="G48"/>
  <c r="F48"/>
  <c r="L47"/>
  <c r="L46"/>
  <c r="K46"/>
  <c r="J46"/>
  <c r="I46"/>
  <c r="H46"/>
  <c r="G46"/>
  <c r="F46"/>
  <c r="L45"/>
  <c r="K44"/>
  <c r="J44"/>
  <c r="I44"/>
  <c r="H44"/>
  <c r="G44"/>
  <c r="F44"/>
  <c r="L43"/>
  <c r="L42"/>
  <c r="L41"/>
  <c r="L44" s="1"/>
  <c r="K40"/>
  <c r="J40"/>
  <c r="I40"/>
  <c r="H40"/>
  <c r="G40"/>
  <c r="F40"/>
  <c r="L39"/>
  <c r="L38"/>
  <c r="L37"/>
  <c r="K36"/>
  <c r="J36"/>
  <c r="I36"/>
  <c r="H36"/>
  <c r="G36"/>
  <c r="F36"/>
  <c r="L35"/>
  <c r="L34"/>
  <c r="K33"/>
  <c r="J33"/>
  <c r="I33"/>
  <c r="H33"/>
  <c r="G33"/>
  <c r="F33"/>
  <c r="L32"/>
  <c r="L33" s="1"/>
  <c r="K31"/>
  <c r="J31"/>
  <c r="I31"/>
  <c r="H31"/>
  <c r="G31"/>
  <c r="F31"/>
  <c r="L30"/>
  <c r="L29"/>
  <c r="L31" s="1"/>
  <c r="L28"/>
  <c r="L27"/>
  <c r="L26"/>
  <c r="K25"/>
  <c r="J25"/>
  <c r="I25"/>
  <c r="H25"/>
  <c r="G25"/>
  <c r="F25"/>
  <c r="L24"/>
  <c r="L23"/>
  <c r="L25" s="1"/>
  <c r="K22"/>
  <c r="J22"/>
  <c r="I22"/>
  <c r="H22"/>
  <c r="G22"/>
  <c r="F22"/>
  <c r="L21"/>
  <c r="L22" s="1"/>
  <c r="K20"/>
  <c r="J20"/>
  <c r="I20"/>
  <c r="H20"/>
  <c r="G20"/>
  <c r="F20"/>
  <c r="L19"/>
  <c r="L18"/>
  <c r="L17"/>
  <c r="L16"/>
  <c r="K16"/>
  <c r="J16"/>
  <c r="I16"/>
  <c r="H16"/>
  <c r="G16"/>
  <c r="F16"/>
  <c r="L15"/>
  <c r="K14"/>
  <c r="J14"/>
  <c r="I14"/>
  <c r="H14"/>
  <c r="G14"/>
  <c r="F14"/>
  <c r="L13"/>
  <c r="L12"/>
  <c r="L14" s="1"/>
  <c r="L11"/>
  <c r="K11"/>
  <c r="J11"/>
  <c r="I11"/>
  <c r="H11"/>
  <c r="G11"/>
  <c r="F11"/>
  <c r="L10"/>
  <c r="K9"/>
  <c r="J9"/>
  <c r="I9"/>
  <c r="H9"/>
  <c r="G9"/>
  <c r="F9"/>
  <c r="L8"/>
  <c r="L7"/>
  <c r="L9" s="1"/>
  <c r="A5"/>
  <c r="L20" l="1"/>
  <c r="L36"/>
  <c r="L40"/>
  <c r="L51" s="1"/>
  <c r="F60" s="1"/>
  <c r="L60" s="1"/>
  <c r="G51"/>
  <c r="I51"/>
  <c r="H51"/>
  <c r="F51"/>
  <c r="J51"/>
  <c r="K51"/>
  <c r="H61" i="6"/>
  <c r="M52"/>
  <c r="L52"/>
  <c r="K52"/>
  <c r="J52"/>
  <c r="I52"/>
  <c r="H52"/>
  <c r="N51"/>
  <c r="N52" s="1"/>
  <c r="M50"/>
  <c r="L50"/>
  <c r="K50"/>
  <c r="J50"/>
  <c r="I50"/>
  <c r="H50"/>
  <c r="N49"/>
  <c r="N50" s="1"/>
  <c r="M48"/>
  <c r="L48"/>
  <c r="K48"/>
  <c r="J48"/>
  <c r="I48"/>
  <c r="H48"/>
  <c r="N47"/>
  <c r="N48" s="1"/>
  <c r="M46"/>
  <c r="L46"/>
  <c r="K46"/>
  <c r="J46"/>
  <c r="I46"/>
  <c r="H46"/>
  <c r="N45"/>
  <c r="N44"/>
  <c r="N46" s="1"/>
  <c r="N43"/>
  <c r="M42"/>
  <c r="L42"/>
  <c r="K42"/>
  <c r="J42"/>
  <c r="I42"/>
  <c r="H42"/>
  <c r="N41"/>
  <c r="N40"/>
  <c r="N39"/>
  <c r="M38"/>
  <c r="L38"/>
  <c r="K38"/>
  <c r="J38"/>
  <c r="I38"/>
  <c r="H38"/>
  <c r="N37"/>
  <c r="N36"/>
  <c r="N38" s="1"/>
  <c r="M35"/>
  <c r="L35"/>
  <c r="K35"/>
  <c r="J35"/>
  <c r="I35"/>
  <c r="H35"/>
  <c r="N34"/>
  <c r="N35" s="1"/>
  <c r="M33"/>
  <c r="L33"/>
  <c r="K33"/>
  <c r="J33"/>
  <c r="I33"/>
  <c r="H33"/>
  <c r="N32"/>
  <c r="N31"/>
  <c r="N30"/>
  <c r="N29"/>
  <c r="N28"/>
  <c r="M27"/>
  <c r="L27"/>
  <c r="K27"/>
  <c r="J27"/>
  <c r="I27"/>
  <c r="H27"/>
  <c r="N26"/>
  <c r="N25"/>
  <c r="N27" s="1"/>
  <c r="M24"/>
  <c r="L24"/>
  <c r="K24"/>
  <c r="J24"/>
  <c r="I24"/>
  <c r="H24"/>
  <c r="N23"/>
  <c r="N24" s="1"/>
  <c r="M22"/>
  <c r="L22"/>
  <c r="K22"/>
  <c r="J22"/>
  <c r="I22"/>
  <c r="H22"/>
  <c r="N21"/>
  <c r="N20"/>
  <c r="N22" s="1"/>
  <c r="N19"/>
  <c r="M18"/>
  <c r="L18"/>
  <c r="K18"/>
  <c r="J18"/>
  <c r="I18"/>
  <c r="H18"/>
  <c r="N17"/>
  <c r="N18" s="1"/>
  <c r="M16"/>
  <c r="L16"/>
  <c r="K16"/>
  <c r="J16"/>
  <c r="I16"/>
  <c r="H16"/>
  <c r="N15"/>
  <c r="N14"/>
  <c r="N16" s="1"/>
  <c r="M13"/>
  <c r="L13"/>
  <c r="K13"/>
  <c r="J13"/>
  <c r="I13"/>
  <c r="H13"/>
  <c r="N12"/>
  <c r="N13" s="1"/>
  <c r="M11"/>
  <c r="L11"/>
  <c r="K11"/>
  <c r="J11"/>
  <c r="I11"/>
  <c r="H11"/>
  <c r="N10"/>
  <c r="N9"/>
  <c r="C6"/>
  <c r="N11" l="1"/>
  <c r="I53"/>
  <c r="M53"/>
  <c r="H53"/>
  <c r="L53"/>
  <c r="N42"/>
  <c r="N53" s="1"/>
  <c r="H63" s="1"/>
  <c r="N63" s="1"/>
  <c r="J53"/>
  <c r="N33"/>
  <c r="K53"/>
  <c r="H59" i="5"/>
  <c r="M50"/>
  <c r="L50"/>
  <c r="K50"/>
  <c r="J50"/>
  <c r="I50"/>
  <c r="H50"/>
  <c r="N49"/>
  <c r="N50" s="1"/>
  <c r="M48"/>
  <c r="L48"/>
  <c r="K48"/>
  <c r="J48"/>
  <c r="I48"/>
  <c r="H48"/>
  <c r="N47"/>
  <c r="N48" s="1"/>
  <c r="M46"/>
  <c r="L46"/>
  <c r="K46"/>
  <c r="J46"/>
  <c r="I46"/>
  <c r="H46"/>
  <c r="N45"/>
  <c r="N46" s="1"/>
  <c r="M44"/>
  <c r="L44"/>
  <c r="K44"/>
  <c r="J44"/>
  <c r="I44"/>
  <c r="H44"/>
  <c r="N43"/>
  <c r="N42"/>
  <c r="N41"/>
  <c r="M40"/>
  <c r="L40"/>
  <c r="K40"/>
  <c r="J40"/>
  <c r="I40"/>
  <c r="H40"/>
  <c r="N39"/>
  <c r="N38"/>
  <c r="N37"/>
  <c r="M36"/>
  <c r="L36"/>
  <c r="K36"/>
  <c r="J36"/>
  <c r="I36"/>
  <c r="H36"/>
  <c r="N35"/>
  <c r="N34"/>
  <c r="N36" s="1"/>
  <c r="N33"/>
  <c r="M33"/>
  <c r="L33"/>
  <c r="K33"/>
  <c r="J33"/>
  <c r="I33"/>
  <c r="H33"/>
  <c r="N32"/>
  <c r="M31"/>
  <c r="L31"/>
  <c r="K31"/>
  <c r="J31"/>
  <c r="I31"/>
  <c r="H31"/>
  <c r="N30"/>
  <c r="N29"/>
  <c r="N28"/>
  <c r="N27"/>
  <c r="N26"/>
  <c r="M25"/>
  <c r="L25"/>
  <c r="K25"/>
  <c r="J25"/>
  <c r="I25"/>
  <c r="H25"/>
  <c r="N24"/>
  <c r="N23"/>
  <c r="M22"/>
  <c r="L22"/>
  <c r="K22"/>
  <c r="J22"/>
  <c r="I22"/>
  <c r="H22"/>
  <c r="N21"/>
  <c r="N22" s="1"/>
  <c r="M20"/>
  <c r="L20"/>
  <c r="K20"/>
  <c r="J20"/>
  <c r="I20"/>
  <c r="H20"/>
  <c r="N19"/>
  <c r="N18"/>
  <c r="N17"/>
  <c r="M16"/>
  <c r="L16"/>
  <c r="K16"/>
  <c r="J16"/>
  <c r="I16"/>
  <c r="H16"/>
  <c r="N15"/>
  <c r="N16" s="1"/>
  <c r="M14"/>
  <c r="L14"/>
  <c r="K14"/>
  <c r="J14"/>
  <c r="I14"/>
  <c r="H14"/>
  <c r="N13"/>
  <c r="N12"/>
  <c r="M11"/>
  <c r="L11"/>
  <c r="K11"/>
  <c r="J11"/>
  <c r="I11"/>
  <c r="H11"/>
  <c r="N10"/>
  <c r="N11" s="1"/>
  <c r="M9"/>
  <c r="L9"/>
  <c r="K9"/>
  <c r="J9"/>
  <c r="I9"/>
  <c r="H9"/>
  <c r="N8"/>
  <c r="N7"/>
  <c r="C4"/>
  <c r="N31" l="1"/>
  <c r="N40"/>
  <c r="I51"/>
  <c r="M51"/>
  <c r="K51"/>
  <c r="J51"/>
  <c r="H51"/>
  <c r="L51"/>
  <c r="N9"/>
  <c r="N14"/>
  <c r="N20"/>
  <c r="N25"/>
  <c r="N44"/>
  <c r="N51" s="1"/>
  <c r="H61" s="1"/>
  <c r="N61" s="1"/>
  <c r="H59" i="4"/>
  <c r="N50"/>
  <c r="M50"/>
  <c r="L50"/>
  <c r="K50"/>
  <c r="J50"/>
  <c r="I50"/>
  <c r="H50"/>
  <c r="N49"/>
  <c r="N48"/>
  <c r="M48"/>
  <c r="L48"/>
  <c r="K48"/>
  <c r="J48"/>
  <c r="I48"/>
  <c r="H48"/>
  <c r="N47"/>
  <c r="N46"/>
  <c r="M46"/>
  <c r="L46"/>
  <c r="K46"/>
  <c r="J46"/>
  <c r="I46"/>
  <c r="H46"/>
  <c r="N45"/>
  <c r="M44"/>
  <c r="L44"/>
  <c r="K44"/>
  <c r="J44"/>
  <c r="I44"/>
  <c r="H44"/>
  <c r="N43"/>
  <c r="N42"/>
  <c r="N41"/>
  <c r="N44" s="1"/>
  <c r="M40"/>
  <c r="L40"/>
  <c r="K40"/>
  <c r="J40"/>
  <c r="I40"/>
  <c r="H40"/>
  <c r="N39"/>
  <c r="N38"/>
  <c r="N37"/>
  <c r="M36"/>
  <c r="L36"/>
  <c r="K36"/>
  <c r="J36"/>
  <c r="I36"/>
  <c r="H36"/>
  <c r="N35"/>
  <c r="N34"/>
  <c r="M33"/>
  <c r="L33"/>
  <c r="K33"/>
  <c r="J33"/>
  <c r="I33"/>
  <c r="H33"/>
  <c r="N32"/>
  <c r="N33" s="1"/>
  <c r="M31"/>
  <c r="L31"/>
  <c r="K31"/>
  <c r="J31"/>
  <c r="I31"/>
  <c r="H31"/>
  <c r="N30"/>
  <c r="N29"/>
  <c r="N28"/>
  <c r="N27"/>
  <c r="N26"/>
  <c r="M25"/>
  <c r="L25"/>
  <c r="K25"/>
  <c r="J25"/>
  <c r="I25"/>
  <c r="H25"/>
  <c r="N24"/>
  <c r="N23"/>
  <c r="N25" s="1"/>
  <c r="M22"/>
  <c r="L22"/>
  <c r="K22"/>
  <c r="J22"/>
  <c r="I22"/>
  <c r="H22"/>
  <c r="N21"/>
  <c r="N22" s="1"/>
  <c r="M20"/>
  <c r="L20"/>
  <c r="K20"/>
  <c r="J20"/>
  <c r="I20"/>
  <c r="H20"/>
  <c r="N19"/>
  <c r="N18"/>
  <c r="N17"/>
  <c r="N20" s="1"/>
  <c r="M16"/>
  <c r="L16"/>
  <c r="K16"/>
  <c r="J16"/>
  <c r="I16"/>
  <c r="H16"/>
  <c r="N15"/>
  <c r="N16" s="1"/>
  <c r="M14"/>
  <c r="L14"/>
  <c r="K14"/>
  <c r="J14"/>
  <c r="I14"/>
  <c r="H14"/>
  <c r="N13"/>
  <c r="N12"/>
  <c r="N14" s="1"/>
  <c r="M11"/>
  <c r="L11"/>
  <c r="K11"/>
  <c r="J11"/>
  <c r="I11"/>
  <c r="H11"/>
  <c r="N10"/>
  <c r="N11" s="1"/>
  <c r="M9"/>
  <c r="L9"/>
  <c r="K9"/>
  <c r="J9"/>
  <c r="I9"/>
  <c r="H9"/>
  <c r="N8"/>
  <c r="N7"/>
  <c r="N9" s="1"/>
  <c r="C4"/>
  <c r="J51" l="1"/>
  <c r="K51"/>
  <c r="H51"/>
  <c r="L51"/>
  <c r="N31"/>
  <c r="N36"/>
  <c r="N40"/>
  <c r="N51" s="1"/>
  <c r="H61" s="1"/>
  <c r="N61" s="1"/>
  <c r="I51"/>
  <c r="M51"/>
  <c r="F58" i="3"/>
  <c r="K49"/>
  <c r="J49"/>
  <c r="I49"/>
  <c r="H49"/>
  <c r="G49"/>
  <c r="F49"/>
  <c r="L48"/>
  <c r="L49" s="1"/>
  <c r="K47"/>
  <c r="J47"/>
  <c r="I47"/>
  <c r="H47"/>
  <c r="G47"/>
  <c r="F47"/>
  <c r="L46"/>
  <c r="L47" s="1"/>
  <c r="K45"/>
  <c r="J45"/>
  <c r="I45"/>
  <c r="H45"/>
  <c r="G45"/>
  <c r="F45"/>
  <c r="L44"/>
  <c r="L45" s="1"/>
  <c r="K43"/>
  <c r="J43"/>
  <c r="I43"/>
  <c r="H43"/>
  <c r="G43"/>
  <c r="F43"/>
  <c r="L42"/>
  <c r="L41"/>
  <c r="L40"/>
  <c r="K39"/>
  <c r="J39"/>
  <c r="I39"/>
  <c r="H39"/>
  <c r="G39"/>
  <c r="F39"/>
  <c r="L38"/>
  <c r="L37"/>
  <c r="L36"/>
  <c r="K35"/>
  <c r="J35"/>
  <c r="I35"/>
  <c r="H35"/>
  <c r="G35"/>
  <c r="F35"/>
  <c r="L34"/>
  <c r="L33"/>
  <c r="L35" s="1"/>
  <c r="L32"/>
  <c r="K32"/>
  <c r="J32"/>
  <c r="I32"/>
  <c r="H32"/>
  <c r="G32"/>
  <c r="F32"/>
  <c r="L31"/>
  <c r="K30"/>
  <c r="J30"/>
  <c r="I30"/>
  <c r="H30"/>
  <c r="G30"/>
  <c r="F30"/>
  <c r="L29"/>
  <c r="L28"/>
  <c r="L27"/>
  <c r="L26"/>
  <c r="L25"/>
  <c r="K24"/>
  <c r="J24"/>
  <c r="I24"/>
  <c r="H24"/>
  <c r="G24"/>
  <c r="F24"/>
  <c r="L23"/>
  <c r="L22"/>
  <c r="K21"/>
  <c r="J21"/>
  <c r="I21"/>
  <c r="H21"/>
  <c r="G21"/>
  <c r="F21"/>
  <c r="L20"/>
  <c r="L21" s="1"/>
  <c r="K19"/>
  <c r="J19"/>
  <c r="I19"/>
  <c r="H19"/>
  <c r="G19"/>
  <c r="F19"/>
  <c r="L18"/>
  <c r="L17"/>
  <c r="L19" s="1"/>
  <c r="K16"/>
  <c r="J16"/>
  <c r="I16"/>
  <c r="H16"/>
  <c r="G16"/>
  <c r="F16"/>
  <c r="L15"/>
  <c r="L16" s="1"/>
  <c r="K14"/>
  <c r="J14"/>
  <c r="I14"/>
  <c r="H14"/>
  <c r="G14"/>
  <c r="F14"/>
  <c r="L13"/>
  <c r="L12"/>
  <c r="L14" s="1"/>
  <c r="L11"/>
  <c r="K11"/>
  <c r="J11"/>
  <c r="I11"/>
  <c r="H11"/>
  <c r="G11"/>
  <c r="F11"/>
  <c r="L10"/>
  <c r="K9"/>
  <c r="J9"/>
  <c r="I9"/>
  <c r="H9"/>
  <c r="G9"/>
  <c r="F9"/>
  <c r="L8"/>
  <c r="L7"/>
  <c r="L9" s="1"/>
  <c r="A4"/>
  <c r="I50" l="1"/>
  <c r="J50"/>
  <c r="H50"/>
  <c r="L30"/>
  <c r="L50" s="1"/>
  <c r="F60" s="1"/>
  <c r="L60" s="1"/>
  <c r="L39"/>
  <c r="G50"/>
  <c r="K50"/>
  <c r="F50"/>
  <c r="L24"/>
  <c r="L43"/>
  <c r="H59" i="2"/>
  <c r="H58"/>
  <c r="M49"/>
  <c r="L49"/>
  <c r="K49"/>
  <c r="K50" s="1"/>
  <c r="J49"/>
  <c r="I49"/>
  <c r="H49"/>
  <c r="N48"/>
  <c r="N49" s="1"/>
  <c r="M47"/>
  <c r="L47"/>
  <c r="K47"/>
  <c r="J47"/>
  <c r="I47"/>
  <c r="H47"/>
  <c r="N46"/>
  <c r="N47" s="1"/>
  <c r="M45"/>
  <c r="L45"/>
  <c r="K45"/>
  <c r="J45"/>
  <c r="I45"/>
  <c r="H45"/>
  <c r="N44"/>
  <c r="N45" s="1"/>
  <c r="M43"/>
  <c r="L43"/>
  <c r="K43"/>
  <c r="J43"/>
  <c r="I43"/>
  <c r="H43"/>
  <c r="N42"/>
  <c r="N41"/>
  <c r="N40"/>
  <c r="N43" s="1"/>
  <c r="M39"/>
  <c r="L39"/>
  <c r="K39"/>
  <c r="J39"/>
  <c r="I39"/>
  <c r="H39"/>
  <c r="N38"/>
  <c r="N37"/>
  <c r="N36"/>
  <c r="N39" s="1"/>
  <c r="M35"/>
  <c r="L35"/>
  <c r="K35"/>
  <c r="J35"/>
  <c r="I35"/>
  <c r="H35"/>
  <c r="N34"/>
  <c r="N33"/>
  <c r="N35" s="1"/>
  <c r="M32"/>
  <c r="L32"/>
  <c r="K32"/>
  <c r="J32"/>
  <c r="I32"/>
  <c r="H32"/>
  <c r="N31"/>
  <c r="N32" s="1"/>
  <c r="M30"/>
  <c r="L30"/>
  <c r="K30"/>
  <c r="J30"/>
  <c r="I30"/>
  <c r="H30"/>
  <c r="N29"/>
  <c r="N28"/>
  <c r="N27"/>
  <c r="N26"/>
  <c r="N25"/>
  <c r="M24"/>
  <c r="L24"/>
  <c r="K24"/>
  <c r="J24"/>
  <c r="I24"/>
  <c r="H24"/>
  <c r="N23"/>
  <c r="N22"/>
  <c r="N24" s="1"/>
  <c r="M21"/>
  <c r="L21"/>
  <c r="K21"/>
  <c r="J21"/>
  <c r="I21"/>
  <c r="H21"/>
  <c r="N20"/>
  <c r="N21" s="1"/>
  <c r="M19"/>
  <c r="L19"/>
  <c r="K19"/>
  <c r="J19"/>
  <c r="I19"/>
  <c r="H19"/>
  <c r="N18"/>
  <c r="N17"/>
  <c r="N19" s="1"/>
  <c r="M16"/>
  <c r="L16"/>
  <c r="K16"/>
  <c r="J16"/>
  <c r="I16"/>
  <c r="H16"/>
  <c r="N15"/>
  <c r="N16" s="1"/>
  <c r="M14"/>
  <c r="L14"/>
  <c r="K14"/>
  <c r="J14"/>
  <c r="I14"/>
  <c r="H14"/>
  <c r="N13"/>
  <c r="N12"/>
  <c r="N14" s="1"/>
  <c r="M11"/>
  <c r="L11"/>
  <c r="K11"/>
  <c r="J11"/>
  <c r="I11"/>
  <c r="H11"/>
  <c r="N10"/>
  <c r="N11" s="1"/>
  <c r="M9"/>
  <c r="L9"/>
  <c r="K9"/>
  <c r="J9"/>
  <c r="I9"/>
  <c r="H9"/>
  <c r="N8"/>
  <c r="N7"/>
  <c r="N9" s="1"/>
  <c r="C4"/>
  <c r="L50" l="1"/>
  <c r="I50"/>
  <c r="M50"/>
  <c r="N30"/>
  <c r="H50"/>
  <c r="J50"/>
  <c r="N50"/>
  <c r="H60" s="1"/>
  <c r="N60" s="1"/>
</calcChain>
</file>

<file path=xl/sharedStrings.xml><?xml version="1.0" encoding="utf-8"?>
<sst xmlns="http://schemas.openxmlformats.org/spreadsheetml/2006/main" count="1947" uniqueCount="109">
  <si>
    <t>CONTRATO ENCARGO FIDUCIARIO N° 3-1-2827</t>
  </si>
  <si>
    <t xml:space="preserve"> MUNICIPIO DE PEREIRA</t>
  </si>
  <si>
    <t>RENDIMIENTOS FINANCIEROS Y OTROS INGRESOS</t>
  </si>
  <si>
    <t>DEL 01 DICIEMBRE DE 2022 AL 31 DE DICIEMBRE DE 2022</t>
  </si>
  <si>
    <t>BANCO</t>
  </si>
  <si>
    <t xml:space="preserve">NUMERO CUENTA       </t>
  </si>
  <si>
    <t xml:space="preserve">TIPO </t>
  </si>
  <si>
    <t>NOMBRE CUENTA</t>
  </si>
  <si>
    <t>NIT</t>
  </si>
  <si>
    <t>RENDIMIENTOS GENERADOS (437/202)</t>
  </si>
  <si>
    <t>Reintegro comisiones (471-203)</t>
  </si>
  <si>
    <t>Otros Ingresos por Ajuste en recaudos (436/204)</t>
  </si>
  <si>
    <t>reversion intereses(516-402)</t>
  </si>
  <si>
    <t>Recuperacion gtos per ant (436/204) 41959501002</t>
  </si>
  <si>
    <t xml:space="preserve">Otras recuperaciones per ant (439/203) </t>
  </si>
  <si>
    <t>TOTALES</t>
  </si>
  <si>
    <t>Bogota</t>
  </si>
  <si>
    <t>468-78736-1</t>
  </si>
  <si>
    <t>AHO</t>
  </si>
  <si>
    <t>servicio de deuda</t>
  </si>
  <si>
    <t>468-78735-3</t>
  </si>
  <si>
    <t>Recaudadora</t>
  </si>
  <si>
    <t>TOTAL  BOGOTA</t>
  </si>
  <si>
    <t>Popular</t>
  </si>
  <si>
    <t>TOTAL POPULAR</t>
  </si>
  <si>
    <t>Bancolombia</t>
  </si>
  <si>
    <t>073-035187-9</t>
  </si>
  <si>
    <t>TOTAL BANCOLOMBIA</t>
  </si>
  <si>
    <t>GNB Sudameris</t>
  </si>
  <si>
    <t>9601-003529-0</t>
  </si>
  <si>
    <t>TOTAL GNB SUDAMERIS</t>
  </si>
  <si>
    <t>BBVA</t>
  </si>
  <si>
    <t>0803-00000082</t>
  </si>
  <si>
    <t>0803-000199</t>
  </si>
  <si>
    <t>CTE</t>
  </si>
  <si>
    <t>Pagadora</t>
  </si>
  <si>
    <t>TOTAL BBVA</t>
  </si>
  <si>
    <t>Helm Bank</t>
  </si>
  <si>
    <t>601-37964-7</t>
  </si>
  <si>
    <t>TOTAL HELM BANK</t>
  </si>
  <si>
    <t>Colpatria</t>
  </si>
  <si>
    <t>070-223327-5</t>
  </si>
  <si>
    <t>578-209331-6</t>
  </si>
  <si>
    <t>TOTAL  COLPATRIA</t>
  </si>
  <si>
    <t>Occidente</t>
  </si>
  <si>
    <t>033-49491-5</t>
  </si>
  <si>
    <t>033-49494-9</t>
  </si>
  <si>
    <t>Recaudadora Predial</t>
  </si>
  <si>
    <t>033-49546-6</t>
  </si>
  <si>
    <t>Centro Pago Oportuno</t>
  </si>
  <si>
    <t>033-49547-4</t>
  </si>
  <si>
    <t>Recaudadora Inducom</t>
  </si>
  <si>
    <t>033-90370-9</t>
  </si>
  <si>
    <t>Recaudadora Energia</t>
  </si>
  <si>
    <t>TOTAL OCCIDENTE</t>
  </si>
  <si>
    <t>Caja Social</t>
  </si>
  <si>
    <t>240-3399847-5</t>
  </si>
  <si>
    <t>TOTAL  CAJA SOCIAL</t>
  </si>
  <si>
    <t>Agrario</t>
  </si>
  <si>
    <t>4570-3004880-6</t>
  </si>
  <si>
    <t xml:space="preserve">Recaudadora </t>
  </si>
  <si>
    <t>4570-3011636-4</t>
  </si>
  <si>
    <t>Garantia de servicio deuda</t>
  </si>
  <si>
    <t>TOTAL AGRARIO</t>
  </si>
  <si>
    <t>Davivienda</t>
  </si>
  <si>
    <t>4828-0000-0861</t>
  </si>
  <si>
    <t>4828-6999-9292</t>
  </si>
  <si>
    <t>Pagadora Contratistas</t>
  </si>
  <si>
    <t>1260-0066-3073</t>
  </si>
  <si>
    <t>TOTAL  DAVIVIENDA</t>
  </si>
  <si>
    <t>Avvillas</t>
  </si>
  <si>
    <t>303-08382-8</t>
  </si>
  <si>
    <t>Nomina  obreros</t>
  </si>
  <si>
    <t>303-08381-0</t>
  </si>
  <si>
    <t>Nominas  Pensionados</t>
  </si>
  <si>
    <t>303-08367-9</t>
  </si>
  <si>
    <t>TOTAL  AVVILLAS</t>
  </si>
  <si>
    <t>Pichincha</t>
  </si>
  <si>
    <t>410-16820-3</t>
  </si>
  <si>
    <t>TOTAL  PICHINCHA</t>
  </si>
  <si>
    <t>COOMEVA</t>
  </si>
  <si>
    <t>TOTAL  BANCOOMEVA</t>
  </si>
  <si>
    <t>CFA</t>
  </si>
  <si>
    <t>026-00848-0</t>
  </si>
  <si>
    <t>TOTAL CFA</t>
  </si>
  <si>
    <t>SUBTOTAL BANCOS</t>
  </si>
  <si>
    <r>
      <t>OBSERVACION</t>
    </r>
    <r>
      <rPr>
        <sz val="11"/>
        <color theme="0"/>
        <rFont val="Calibri"/>
        <family val="2"/>
        <scheme val="minor"/>
      </rPr>
      <t xml:space="preserve">: </t>
    </r>
  </si>
  <si>
    <t>VALOR</t>
  </si>
  <si>
    <t>FIDUOCCIDENTE</t>
  </si>
  <si>
    <t>CCA</t>
  </si>
  <si>
    <t>Fondos Comunes</t>
  </si>
  <si>
    <t>Fondo de Cesantias Personeria</t>
  </si>
  <si>
    <t>Venta de Bienes</t>
  </si>
  <si>
    <t>Fondo de Garantia</t>
  </si>
  <si>
    <t>SUBTOTAL  FIC</t>
  </si>
  <si>
    <t>AJUSTE AL PESO CUENTA PUC  (41959509005)</t>
  </si>
  <si>
    <t>Validacion balance</t>
  </si>
  <si>
    <t>TOTALES  INGRESOS</t>
  </si>
  <si>
    <t>Ojo diferencia</t>
  </si>
  <si>
    <t>Cifras expresadas en Pesos</t>
  </si>
  <si>
    <t>.</t>
  </si>
  <si>
    <t>..</t>
  </si>
  <si>
    <r>
      <t>OBSERVACION</t>
    </r>
    <r>
      <rPr>
        <sz val="11"/>
        <color theme="0"/>
        <rFont val="Calibri"/>
        <family val="2"/>
        <scheme val="minor"/>
      </rPr>
      <t xml:space="preserve">: </t>
    </r>
    <r>
      <rPr>
        <b/>
        <sz val="11"/>
        <color theme="0"/>
        <rFont val="Calibri"/>
        <family val="2"/>
        <scheme val="minor"/>
      </rPr>
      <t xml:space="preserve"> El valor informado como Otras Recuperaciones Vigencias Anteriores por valor de $ 128.033.00 en la cuenta pagadora No. 033-494915, corresponde a los ajustes contables realizados del proceso realizado a la  depuracion de saldo de proveedores de vigencias anteriores, donde se ajustó el saldo de tres terceros que se venian informando con saldo en cuenta contable de proveedores y correspondia otros ingresos en el fideicomiso de vigencias anteriores por operaciones anuladas o no realizadas, y al realizar la respectivas operaciones no afectó contablemente la cuenta correspondiente en los estados financieros, por consiguiente se ajusta en el mes de enero asi: 
A) Direccion Impuestos Nacionales DIAN Nit.800.197.387 por valor de $ 495.00; corresponde aproximacion al mil por el menor valor pagado en impuestos.
B) Orlando Bedoya Giraldo Cedula No. 71622473 por valor de $ 76.769.00; corresponde a pago anulado en vigencia 2018 Planilla No. 77894 op 17550 
C) Jhon Alexander Hurtado Arce Cedula No. 15987716 por valor de $ 50.769.00; Corresponde a reintegro realizado al contratista por mayor valor retenido en vigencia 2019 Planilla No. 127838 op 10925 </t>
    </r>
  </si>
  <si>
    <t>0803-001205</t>
  </si>
  <si>
    <t>OBSERVACION:</t>
  </si>
  <si>
    <t>ANEXO 8</t>
  </si>
  <si>
    <t xml:space="preserve">OBSERVACION: </t>
  </si>
  <si>
    <t>ANEXO 7</t>
  </si>
  <si>
    <t>Periodo Septiembre  01 al 30 de 2023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</si>
</sst>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1"/>
      <name val="Calibri"/>
      <family val="2"/>
    </font>
    <font>
      <u/>
      <sz val="10"/>
      <color indexed="12"/>
      <name val="Arial"/>
      <family val="2"/>
    </font>
    <font>
      <sz val="11"/>
      <name val="Arial"/>
      <family val="2"/>
    </font>
    <font>
      <sz val="11"/>
      <color theme="0" tint="-0.1499984740745262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gradientFill degree="90">
        <stop position="0">
          <color theme="4" tint="0.40000610370189521"/>
        </stop>
        <stop position="1">
          <color theme="4" tint="0.59999389629810485"/>
        </stop>
      </gradientFill>
    </fill>
    <fill>
      <gradientFill degree="90">
        <stop position="0">
          <color theme="4" tint="-0.25098422193060094"/>
        </stop>
        <stop position="1">
          <color theme="4" tint="-0.49803155613879818"/>
        </stop>
      </gradientFill>
    </fill>
    <fill>
      <gradientFill degree="90">
        <stop position="0">
          <color theme="4" tint="0.59999389629810485"/>
        </stop>
        <stop position="1">
          <color theme="4" tint="0.40000610370189521"/>
        </stop>
      </gradientFill>
    </fill>
  </fills>
  <borders count="3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auto="1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51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4" fontId="1" fillId="0" borderId="0" applyFont="0" applyFill="0" applyBorder="0" applyAlignment="0" applyProtection="0"/>
    <xf numFmtId="0" fontId="19" fillId="0" borderId="0"/>
    <xf numFmtId="165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97">
    <xf numFmtId="0" fontId="0" fillId="0" borderId="0" xfId="0"/>
    <xf numFmtId="0" fontId="0" fillId="0" borderId="0" xfId="0"/>
    <xf numFmtId="0" fontId="0" fillId="0" borderId="0" xfId="0" applyProtection="1">
      <protection locked="0"/>
    </xf>
    <xf numFmtId="165" fontId="0" fillId="0" borderId="27" xfId="44" applyFont="1" applyBorder="1" applyProtection="1"/>
    <xf numFmtId="165" fontId="0" fillId="0" borderId="27" xfId="44" applyFont="1" applyBorder="1" applyProtection="1">
      <protection locked="0"/>
    </xf>
    <xf numFmtId="165" fontId="0" fillId="0" borderId="20" xfId="44" applyFont="1" applyBorder="1" applyProtection="1">
      <protection locked="0"/>
    </xf>
    <xf numFmtId="0" fontId="16" fillId="0" borderId="33" xfId="0" applyFont="1" applyBorder="1" applyProtection="1">
      <protection locked="0"/>
    </xf>
    <xf numFmtId="0" fontId="0" fillId="0" borderId="16" xfId="0" applyBorder="1" applyAlignment="1" applyProtection="1">
      <alignment horizontal="left"/>
      <protection locked="0"/>
    </xf>
    <xf numFmtId="0" fontId="0" fillId="0" borderId="16" xfId="0" applyBorder="1" applyProtection="1">
      <protection locked="0"/>
    </xf>
    <xf numFmtId="165" fontId="0" fillId="0" borderId="30" xfId="44" applyFont="1" applyBorder="1" applyProtection="1"/>
    <xf numFmtId="165" fontId="0" fillId="0" borderId="0" xfId="44" applyFont="1" applyFill="1"/>
    <xf numFmtId="165" fontId="0" fillId="0" borderId="0" xfId="44" applyFont="1" applyFill="1" applyProtection="1">
      <protection locked="0"/>
    </xf>
    <xf numFmtId="165" fontId="0" fillId="0" borderId="0" xfId="0" applyNumberFormat="1"/>
    <xf numFmtId="0" fontId="16" fillId="0" borderId="0" xfId="0" applyFont="1" applyProtection="1">
      <protection locked="0"/>
    </xf>
    <xf numFmtId="0" fontId="0" fillId="0" borderId="0" xfId="0" applyAlignment="1" applyProtection="1">
      <alignment horizontal="left"/>
      <protection locked="0"/>
    </xf>
    <xf numFmtId="165" fontId="0" fillId="0" borderId="0" xfId="44" applyFont="1" applyFill="1" applyBorder="1"/>
    <xf numFmtId="0" fontId="16" fillId="0" borderId="29" xfId="0" applyFont="1" applyBorder="1" applyProtection="1">
      <protection locked="0"/>
    </xf>
    <xf numFmtId="0" fontId="0" fillId="0" borderId="23" xfId="0" applyBorder="1" applyAlignment="1" applyProtection="1">
      <alignment horizontal="left"/>
      <protection locked="0"/>
    </xf>
    <xf numFmtId="0" fontId="0" fillId="0" borderId="23" xfId="0" applyBorder="1" applyProtection="1">
      <protection locked="0"/>
    </xf>
    <xf numFmtId="0" fontId="0" fillId="0" borderId="13" xfId="0" applyBorder="1" applyProtection="1">
      <protection locked="0"/>
    </xf>
    <xf numFmtId="165" fontId="0" fillId="0" borderId="16" xfId="44" applyFont="1" applyBorder="1" applyProtection="1">
      <protection locked="0"/>
    </xf>
    <xf numFmtId="4" fontId="0" fillId="0" borderId="0" xfId="0" applyNumberFormat="1"/>
    <xf numFmtId="165" fontId="0" fillId="0" borderId="30" xfId="44" applyFont="1" applyFill="1" applyBorder="1" applyProtection="1"/>
    <xf numFmtId="165" fontId="0" fillId="0" borderId="28" xfId="44" applyFont="1" applyBorder="1" applyProtection="1">
      <protection locked="0"/>
    </xf>
    <xf numFmtId="165" fontId="0" fillId="0" borderId="28" xfId="44" applyFont="1" applyBorder="1" applyProtection="1"/>
    <xf numFmtId="164" fontId="0" fillId="0" borderId="0" xfId="42" applyFont="1" applyFill="1" applyProtection="1">
      <protection locked="0"/>
    </xf>
    <xf numFmtId="164" fontId="0" fillId="0" borderId="0" xfId="0" applyNumberFormat="1" applyProtection="1">
      <protection locked="0"/>
    </xf>
    <xf numFmtId="165" fontId="0" fillId="0" borderId="16" xfId="44" applyFont="1" applyFill="1" applyBorder="1" applyProtection="1">
      <protection locked="0"/>
    </xf>
    <xf numFmtId="165" fontId="0" fillId="0" borderId="0" xfId="44" applyFont="1" applyFill="1" applyBorder="1" applyProtection="1">
      <protection locked="0"/>
    </xf>
    <xf numFmtId="165" fontId="0" fillId="0" borderId="0" xfId="44" applyFont="1" applyBorder="1"/>
    <xf numFmtId="165" fontId="0" fillId="0" borderId="27" xfId="44" applyFont="1" applyFill="1" applyBorder="1" applyProtection="1"/>
    <xf numFmtId="165" fontId="0" fillId="0" borderId="0" xfId="0" applyNumberFormat="1" applyProtection="1">
      <protection locked="0"/>
    </xf>
    <xf numFmtId="4" fontId="0" fillId="0" borderId="0" xfId="0" applyNumberFormat="1" applyProtection="1">
      <protection locked="0"/>
    </xf>
    <xf numFmtId="43" fontId="0" fillId="0" borderId="0" xfId="0" applyNumberFormat="1" applyProtection="1">
      <protection locked="0"/>
    </xf>
    <xf numFmtId="0" fontId="0" fillId="0" borderId="11" xfId="0" applyBorder="1" applyProtection="1">
      <protection locked="0"/>
    </xf>
    <xf numFmtId="0" fontId="16" fillId="0" borderId="31" xfId="0" applyFont="1" applyBorder="1" applyProtection="1">
      <protection locked="0"/>
    </xf>
    <xf numFmtId="164" fontId="0" fillId="0" borderId="11" xfId="0" applyNumberFormat="1" applyBorder="1" applyProtection="1">
      <protection locked="0"/>
    </xf>
    <xf numFmtId="0" fontId="0" fillId="0" borderId="31" xfId="0" applyBorder="1" applyProtection="1">
      <protection locked="0"/>
    </xf>
    <xf numFmtId="165" fontId="18" fillId="38" borderId="16" xfId="44" applyFont="1" applyFill="1" applyBorder="1" applyProtection="1"/>
    <xf numFmtId="165" fontId="18" fillId="38" borderId="20" xfId="44" applyFont="1" applyFill="1" applyBorder="1" applyProtection="1"/>
    <xf numFmtId="165" fontId="20" fillId="0" borderId="27" xfId="44" applyFont="1" applyBorder="1" applyProtection="1"/>
    <xf numFmtId="165" fontId="24" fillId="0" borderId="16" xfId="44" applyFont="1" applyBorder="1" applyProtection="1">
      <protection locked="0"/>
    </xf>
    <xf numFmtId="0" fontId="16" fillId="0" borderId="12" xfId="0" applyFont="1" applyBorder="1"/>
    <xf numFmtId="1" fontId="0" fillId="0" borderId="16" xfId="0" applyNumberFormat="1" applyBorder="1" applyAlignment="1" applyProtection="1">
      <alignment horizontal="left"/>
      <protection locked="0"/>
    </xf>
    <xf numFmtId="0" fontId="18" fillId="36" borderId="33" xfId="0" applyFont="1" applyFill="1" applyBorder="1" applyProtection="1">
      <protection locked="0"/>
    </xf>
    <xf numFmtId="0" fontId="18" fillId="36" borderId="16" xfId="0" applyFont="1" applyFill="1" applyBorder="1" applyAlignment="1" applyProtection="1">
      <alignment horizontal="left"/>
      <protection locked="0"/>
    </xf>
    <xf numFmtId="0" fontId="18" fillId="36" borderId="16" xfId="0" applyFont="1" applyFill="1" applyBorder="1" applyProtection="1">
      <protection locked="0"/>
    </xf>
    <xf numFmtId="165" fontId="18" fillId="36" borderId="20" xfId="44" applyFont="1" applyFill="1" applyBorder="1" applyProtection="1"/>
    <xf numFmtId="0" fontId="18" fillId="36" borderId="24" xfId="0" applyFont="1" applyFill="1" applyBorder="1" applyProtection="1">
      <protection locked="0"/>
    </xf>
    <xf numFmtId="0" fontId="18" fillId="36" borderId="21" xfId="0" applyFont="1" applyFill="1" applyBorder="1" applyAlignment="1" applyProtection="1">
      <alignment horizontal="left"/>
      <protection locked="0"/>
    </xf>
    <xf numFmtId="0" fontId="18" fillId="36" borderId="21" xfId="0" applyFont="1" applyFill="1" applyBorder="1" applyProtection="1">
      <protection locked="0"/>
    </xf>
    <xf numFmtId="165" fontId="18" fillId="36" borderId="22" xfId="44" applyFont="1" applyFill="1" applyBorder="1" applyProtection="1"/>
    <xf numFmtId="0" fontId="0" fillId="0" borderId="27" xfId="0" applyBorder="1" applyAlignment="1" applyProtection="1">
      <alignment horizontal="left"/>
      <protection locked="0"/>
    </xf>
    <xf numFmtId="0" fontId="0" fillId="0" borderId="27" xfId="0" applyBorder="1" applyProtection="1">
      <protection locked="0"/>
    </xf>
    <xf numFmtId="0" fontId="0" fillId="0" borderId="28" xfId="0" applyBorder="1" applyProtection="1">
      <protection locked="0"/>
    </xf>
    <xf numFmtId="0" fontId="16" fillId="0" borderId="25" xfId="0" applyFont="1" applyBorder="1" applyProtection="1">
      <protection locked="0"/>
    </xf>
    <xf numFmtId="1" fontId="0" fillId="0" borderId="27" xfId="0" applyNumberFormat="1" applyBorder="1" applyAlignment="1" applyProtection="1">
      <alignment horizontal="left"/>
      <protection locked="0"/>
    </xf>
    <xf numFmtId="1" fontId="20" fillId="0" borderId="27" xfId="0" quotePrefix="1" applyNumberFormat="1" applyFont="1" applyBorder="1" applyAlignment="1" applyProtection="1">
      <alignment horizontal="left"/>
      <protection locked="0"/>
    </xf>
    <xf numFmtId="1" fontId="20" fillId="0" borderId="16" xfId="0" quotePrefix="1" applyNumberFormat="1" applyFont="1" applyBorder="1" applyAlignment="1" applyProtection="1">
      <alignment horizontal="left"/>
      <protection locked="0"/>
    </xf>
    <xf numFmtId="0" fontId="13" fillId="37" borderId="24" xfId="0" applyFont="1" applyFill="1" applyBorder="1" applyAlignment="1" applyProtection="1">
      <alignment horizontal="center" vertical="center" wrapText="1"/>
      <protection locked="0"/>
    </xf>
    <xf numFmtId="0" fontId="13" fillId="37" borderId="21" xfId="0" applyFont="1" applyFill="1" applyBorder="1" applyAlignment="1" applyProtection="1">
      <alignment horizontal="center" vertical="center" wrapText="1"/>
      <protection locked="0"/>
    </xf>
    <xf numFmtId="0" fontId="13" fillId="37" borderId="22" xfId="0" applyFont="1" applyFill="1" applyBorder="1" applyAlignment="1" applyProtection="1">
      <alignment horizontal="center" vertical="center" wrapText="1"/>
      <protection locked="0"/>
    </xf>
    <xf numFmtId="0" fontId="25" fillId="33" borderId="0" xfId="0" applyFont="1" applyFill="1" applyProtection="1">
      <protection locked="0"/>
    </xf>
    <xf numFmtId="43" fontId="25" fillId="33" borderId="11" xfId="0" applyNumberFormat="1" applyFont="1" applyFill="1" applyBorder="1"/>
    <xf numFmtId="165" fontId="13" fillId="34" borderId="27" xfId="44" applyFont="1" applyFill="1" applyBorder="1" applyProtection="1"/>
    <xf numFmtId="165" fontId="13" fillId="34" borderId="30" xfId="44" applyFont="1" applyFill="1" applyBorder="1" applyProtection="1"/>
    <xf numFmtId="0" fontId="13" fillId="37" borderId="17" xfId="0" applyFont="1" applyFill="1" applyBorder="1" applyAlignment="1" applyProtection="1">
      <alignment horizontal="center" vertical="center" wrapText="1"/>
      <protection locked="0"/>
    </xf>
    <xf numFmtId="0" fontId="13" fillId="37" borderId="10" xfId="0" applyFont="1" applyFill="1" applyBorder="1" applyAlignment="1" applyProtection="1">
      <alignment horizontal="left" vertical="center" wrapText="1"/>
      <protection locked="0"/>
    </xf>
    <xf numFmtId="0" fontId="13" fillId="37" borderId="10" xfId="0" applyFont="1" applyFill="1" applyBorder="1" applyAlignment="1" applyProtection="1">
      <alignment horizontal="center" vertical="center" wrapText="1"/>
      <protection locked="0"/>
    </xf>
    <xf numFmtId="0" fontId="13" fillId="37" borderId="18" xfId="0" applyFont="1" applyFill="1" applyBorder="1" applyAlignment="1" applyProtection="1">
      <alignment horizontal="center" vertical="center" wrapText="1"/>
      <protection locked="0"/>
    </xf>
    <xf numFmtId="0" fontId="0" fillId="33" borderId="0" xfId="0" applyFont="1" applyFill="1" applyProtection="1">
      <protection locked="0"/>
    </xf>
    <xf numFmtId="43" fontId="0" fillId="33" borderId="11" xfId="0" applyNumberFormat="1" applyFont="1" applyFill="1" applyBorder="1"/>
    <xf numFmtId="0" fontId="25" fillId="33" borderId="0" xfId="0" applyFont="1" applyFill="1" applyAlignment="1" applyProtection="1">
      <alignment horizontal="center"/>
      <protection locked="0"/>
    </xf>
    <xf numFmtId="0" fontId="25" fillId="33" borderId="11" xfId="0" applyFont="1" applyFill="1" applyBorder="1" applyAlignment="1" applyProtection="1">
      <alignment horizontal="center"/>
      <protection locked="0"/>
    </xf>
    <xf numFmtId="0" fontId="18" fillId="38" borderId="33" xfId="0" applyFont="1" applyFill="1" applyBorder="1" applyAlignment="1" applyProtection="1">
      <alignment horizontal="center"/>
      <protection locked="0"/>
    </xf>
    <xf numFmtId="0" fontId="18" fillId="38" borderId="16" xfId="0" applyFont="1" applyFill="1" applyBorder="1" applyAlignment="1" applyProtection="1">
      <alignment horizontal="center"/>
      <protection locked="0"/>
    </xf>
    <xf numFmtId="0" fontId="13" fillId="34" borderId="29" xfId="0" applyFont="1" applyFill="1" applyBorder="1" applyAlignment="1" applyProtection="1">
      <alignment horizontal="center"/>
      <protection locked="0"/>
    </xf>
    <xf numFmtId="0" fontId="13" fillId="34" borderId="27" xfId="0" applyFont="1" applyFill="1" applyBorder="1" applyAlignment="1" applyProtection="1">
      <alignment horizontal="center"/>
      <protection locked="0"/>
    </xf>
    <xf numFmtId="0" fontId="13" fillId="35" borderId="19" xfId="0" applyFont="1" applyFill="1" applyBorder="1" applyAlignment="1">
      <alignment horizontal="left" vertical="center" wrapText="1"/>
    </xf>
    <xf numFmtId="0" fontId="13" fillId="35" borderId="14" xfId="0" applyFont="1" applyFill="1" applyBorder="1" applyAlignment="1">
      <alignment horizontal="left" vertical="center" wrapText="1"/>
    </xf>
    <xf numFmtId="0" fontId="13" fillId="35" borderId="15" xfId="0" applyFont="1" applyFill="1" applyBorder="1" applyAlignment="1">
      <alignment horizontal="left" vertical="center" wrapText="1"/>
    </xf>
    <xf numFmtId="0" fontId="21" fillId="0" borderId="31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26" xfId="0" applyFont="1" applyBorder="1" applyAlignment="1">
      <alignment horizontal="center"/>
    </xf>
    <xf numFmtId="0" fontId="21" fillId="0" borderId="32" xfId="0" applyFont="1" applyBorder="1" applyAlignment="1">
      <alignment horizontal="center"/>
    </xf>
    <xf numFmtId="0" fontId="21" fillId="0" borderId="34" xfId="0" applyFont="1" applyBorder="1" applyAlignment="1">
      <alignment horizontal="center"/>
    </xf>
    <xf numFmtId="0" fontId="21" fillId="0" borderId="31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0" borderId="11" xfId="0" applyFont="1" applyBorder="1" applyAlignment="1">
      <alignment horizontal="center"/>
    </xf>
    <xf numFmtId="0" fontId="18" fillId="38" borderId="17" xfId="0" applyFont="1" applyFill="1" applyBorder="1" applyAlignment="1" applyProtection="1">
      <alignment horizontal="center"/>
      <protection locked="0"/>
    </xf>
    <xf numFmtId="0" fontId="18" fillId="38" borderId="10" xfId="0" applyFont="1" applyFill="1" applyBorder="1" applyAlignment="1" applyProtection="1">
      <alignment horizontal="center"/>
      <protection locked="0"/>
    </xf>
    <xf numFmtId="0" fontId="0" fillId="33" borderId="0" xfId="0" applyFont="1" applyFill="1" applyAlignment="1" applyProtection="1">
      <alignment horizontal="center"/>
      <protection locked="0"/>
    </xf>
    <xf numFmtId="0" fontId="0" fillId="33" borderId="11" xfId="0" applyFont="1" applyFill="1" applyBorder="1" applyAlignment="1" applyProtection="1">
      <alignment horizontal="center"/>
      <protection locked="0"/>
    </xf>
    <xf numFmtId="0" fontId="26" fillId="0" borderId="0" xfId="0" applyFont="1" applyAlignment="1" applyProtection="1">
      <alignment horizontal="center"/>
      <protection locked="0"/>
    </xf>
    <xf numFmtId="0" fontId="26" fillId="0" borderId="23" xfId="0" applyFont="1" applyBorder="1" applyAlignment="1" applyProtection="1">
      <alignment horizontal="center"/>
      <protection locked="0"/>
    </xf>
    <xf numFmtId="0" fontId="27" fillId="0" borderId="23" xfId="0" applyFont="1" applyBorder="1" applyAlignment="1" applyProtection="1">
      <alignment horizontal="center" vertical="center"/>
      <protection locked="0"/>
    </xf>
  </cellXfs>
  <cellStyles count="51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Hipervínculo 2" xfId="49"/>
    <cellStyle name="Incorrecto" xfId="7" builtinId="27" customBuiltin="1"/>
    <cellStyle name="Millares 11" xfId="44"/>
    <cellStyle name="Millares 12" xfId="48"/>
    <cellStyle name="Millares 2" xfId="42"/>
    <cellStyle name="Millares 6" xfId="46"/>
    <cellStyle name="Neutral" xfId="8" builtinId="28" customBuiltin="1"/>
    <cellStyle name="Normal" xfId="0" builtinId="0"/>
    <cellStyle name="Normal 14" xfId="47"/>
    <cellStyle name="Normal 2" xfId="43"/>
    <cellStyle name="Normal 2 2" xfId="50"/>
    <cellStyle name="Notas" xfId="15" builtinId="10" customBuiltin="1"/>
    <cellStyle name="Porcentual 2" xfId="45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22">
    <dxf>
      <font>
        <b/>
        <i val="0"/>
        <color rgb="FFFFFF00"/>
      </font>
      <fill>
        <patternFill>
          <bgColor rgb="FFC00000"/>
        </patternFill>
      </fill>
    </dxf>
    <dxf>
      <font>
        <b/>
        <i val="0"/>
        <color rgb="FFFFFF00"/>
      </font>
      <fill>
        <patternFill>
          <bgColor rgb="FFC00000"/>
        </patternFill>
      </fill>
    </dxf>
    <dxf>
      <font>
        <b/>
        <i val="0"/>
        <color rgb="FFC00000"/>
      </font>
      <fill>
        <patternFill>
          <bgColor rgb="FFFFFF00"/>
        </patternFill>
      </fill>
    </dxf>
    <dxf>
      <font>
        <b/>
        <i val="0"/>
        <color rgb="FFC00000"/>
      </font>
      <fill>
        <patternFill>
          <bgColor rgb="FFFFFF00"/>
        </patternFill>
      </fill>
    </dxf>
    <dxf>
      <font>
        <b/>
        <i val="0"/>
        <color rgb="FFC00000"/>
      </font>
      <fill>
        <patternFill>
          <bgColor rgb="FFFFFF00"/>
        </patternFill>
      </fill>
    </dxf>
    <dxf>
      <font>
        <b/>
        <i val="0"/>
        <color rgb="FFFFFF00"/>
      </font>
      <fill>
        <patternFill>
          <bgColor rgb="FFC00000"/>
        </patternFill>
      </fill>
    </dxf>
    <dxf>
      <font>
        <b/>
        <i val="0"/>
        <color rgb="FFFFFF00"/>
      </font>
      <fill>
        <patternFill>
          <bgColor rgb="FFC00000"/>
        </patternFill>
      </fill>
    </dxf>
    <dxf>
      <font>
        <b/>
        <i val="0"/>
        <color rgb="FFC00000"/>
      </font>
      <fill>
        <patternFill>
          <bgColor rgb="FFFFFF00"/>
        </patternFill>
      </fill>
    </dxf>
    <dxf>
      <font>
        <b/>
        <i val="0"/>
        <color rgb="FFFFFF00"/>
      </font>
      <fill>
        <patternFill>
          <bgColor rgb="FFC00000"/>
        </patternFill>
      </fill>
    </dxf>
    <dxf>
      <font>
        <b/>
        <i val="0"/>
        <color rgb="FFC00000"/>
      </font>
      <fill>
        <patternFill>
          <bgColor rgb="FFFFFF00"/>
        </patternFill>
      </fill>
    </dxf>
    <dxf>
      <font>
        <b/>
        <i val="0"/>
        <color rgb="FFFFFF00"/>
      </font>
      <fill>
        <patternFill>
          <bgColor rgb="FFC00000"/>
        </patternFill>
      </fill>
    </dxf>
    <dxf>
      <font>
        <b/>
        <i val="0"/>
        <color rgb="FFC00000"/>
      </font>
      <fill>
        <patternFill>
          <bgColor rgb="FFFFFF00"/>
        </patternFill>
      </fill>
    </dxf>
    <dxf>
      <font>
        <b/>
        <i val="0"/>
        <color rgb="FFFFFF00"/>
      </font>
      <fill>
        <patternFill>
          <bgColor rgb="FFC00000"/>
        </patternFill>
      </fill>
    </dxf>
    <dxf>
      <font>
        <b/>
        <i val="0"/>
        <color rgb="FFC00000"/>
      </font>
      <fill>
        <patternFill>
          <bgColor rgb="FFFFFF00"/>
        </patternFill>
      </fill>
    </dxf>
    <dxf>
      <font>
        <b/>
        <i val="0"/>
        <color rgb="FFFFFF00"/>
      </font>
      <fill>
        <patternFill>
          <bgColor rgb="FFC00000"/>
        </patternFill>
      </fill>
    </dxf>
    <dxf>
      <font>
        <b/>
        <i val="0"/>
        <color rgb="FFC00000"/>
      </font>
      <fill>
        <patternFill>
          <bgColor rgb="FFFFFF00"/>
        </patternFill>
      </fill>
    </dxf>
    <dxf>
      <font>
        <b/>
        <i val="0"/>
        <color rgb="FFFFFF00"/>
      </font>
      <fill>
        <patternFill>
          <bgColor rgb="FFC00000"/>
        </patternFill>
      </fill>
    </dxf>
    <dxf>
      <font>
        <b/>
        <i val="0"/>
        <color rgb="FFC00000"/>
      </font>
      <fill>
        <patternFill>
          <bgColor rgb="FFFFFF00"/>
        </patternFill>
      </fill>
    </dxf>
    <dxf>
      <font>
        <b/>
        <i val="0"/>
        <color rgb="FFFFFF00"/>
      </font>
      <fill>
        <patternFill>
          <bgColor rgb="FFC00000"/>
        </patternFill>
      </fill>
    </dxf>
    <dxf>
      <font>
        <b/>
        <i val="0"/>
        <color rgb="FFC00000"/>
      </font>
      <fill>
        <patternFill>
          <bgColor rgb="FFFFFF00"/>
        </patternFill>
      </fill>
    </dxf>
    <dxf>
      <font>
        <b/>
        <i val="0"/>
        <color rgb="FFFFFF00"/>
      </font>
      <fill>
        <patternFill>
          <bgColor rgb="FFC00000"/>
        </patternFill>
      </fill>
    </dxf>
    <dxf>
      <font>
        <b/>
        <i val="0"/>
        <color rgb="FFC0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externalLink" Target="externalLinks/externalLink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219983</xdr:colOff>
      <xdr:row>0</xdr:row>
      <xdr:rowOff>68035</xdr:rowOff>
    </xdr:from>
    <xdr:to>
      <xdr:col>3</xdr:col>
      <xdr:colOff>680358</xdr:colOff>
      <xdr:row>6</xdr:row>
      <xdr:rowOff>98367</xdr:rowOff>
    </xdr:to>
    <xdr:pic>
      <xdr:nvPicPr>
        <xdr:cNvPr id="2" name="2 Imagen">
          <a:extLst>
            <a:ext uri="{FF2B5EF4-FFF2-40B4-BE49-F238E27FC236}">
              <a16:creationId xmlns:a16="http://schemas.microsoft.com/office/drawing/2014/main" xmlns="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86683" y="68035"/>
          <a:ext cx="1812925" cy="1173332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219983</xdr:colOff>
      <xdr:row>0</xdr:row>
      <xdr:rowOff>68035</xdr:rowOff>
    </xdr:from>
    <xdr:to>
      <xdr:col>3</xdr:col>
      <xdr:colOff>89808</xdr:colOff>
      <xdr:row>3</xdr:row>
      <xdr:rowOff>203142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C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86683" y="68035"/>
          <a:ext cx="1812925" cy="11733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219983</xdr:colOff>
      <xdr:row>0</xdr:row>
      <xdr:rowOff>68035</xdr:rowOff>
    </xdr:from>
    <xdr:to>
      <xdr:col>2</xdr:col>
      <xdr:colOff>280308</xdr:colOff>
      <xdr:row>4</xdr:row>
      <xdr:rowOff>85725</xdr:rowOff>
    </xdr:to>
    <xdr:pic>
      <xdr:nvPicPr>
        <xdr:cNvPr id="3" name="2 Imagen">
          <a:extLst>
            <a:ext uri="{FF2B5EF4-FFF2-40B4-BE49-F238E27FC236}">
              <a16:creationId xmlns=""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19983" y="68035"/>
          <a:ext cx="1812925" cy="9797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219983</xdr:colOff>
      <xdr:row>0</xdr:row>
      <xdr:rowOff>68035</xdr:rowOff>
    </xdr:from>
    <xdr:to>
      <xdr:col>3</xdr:col>
      <xdr:colOff>680358</xdr:colOff>
      <xdr:row>5</xdr:row>
      <xdr:rowOff>79375</xdr:rowOff>
    </xdr:to>
    <xdr:pic>
      <xdr:nvPicPr>
        <xdr:cNvPr id="2" name="2 Imagen">
          <a:extLst>
            <a:ext uri="{FF2B5EF4-FFF2-40B4-BE49-F238E27FC236}">
              <a16:creationId xmlns:a16="http://schemas.microsoft.com/office/drawing/2014/main" xmlns="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92126" y="68035"/>
          <a:ext cx="1809750" cy="129267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219983</xdr:colOff>
      <xdr:row>0</xdr:row>
      <xdr:rowOff>68036</xdr:rowOff>
    </xdr:from>
    <xdr:to>
      <xdr:col>3</xdr:col>
      <xdr:colOff>939084</xdr:colOff>
      <xdr:row>4</xdr:row>
      <xdr:rowOff>174403</xdr:rowOff>
    </xdr:to>
    <xdr:pic>
      <xdr:nvPicPr>
        <xdr:cNvPr id="2" name="2 Imagen">
          <a:extLst>
            <a:ext uri="{FF2B5EF4-FFF2-40B4-BE49-F238E27FC236}">
              <a16:creationId xmlns:a16="http://schemas.microsoft.com/office/drawing/2014/main" xmlns="" id="{00000000-0008-0000-0A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88293" y="68036"/>
          <a:ext cx="2074066" cy="117960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219983</xdr:colOff>
      <xdr:row>2</xdr:row>
      <xdr:rowOff>68035</xdr:rowOff>
    </xdr:from>
    <xdr:to>
      <xdr:col>3</xdr:col>
      <xdr:colOff>89808</xdr:colOff>
      <xdr:row>5</xdr:row>
      <xdr:rowOff>203142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B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86683" y="68035"/>
          <a:ext cx="1812925" cy="117333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219983</xdr:colOff>
      <xdr:row>1</xdr:row>
      <xdr:rowOff>68035</xdr:rowOff>
    </xdr:from>
    <xdr:to>
      <xdr:col>1</xdr:col>
      <xdr:colOff>564904</xdr:colOff>
      <xdr:row>5</xdr:row>
      <xdr:rowOff>57727</xdr:rowOff>
    </xdr:to>
    <xdr:pic>
      <xdr:nvPicPr>
        <xdr:cNvPr id="2" name="2 Imagen">
          <a:extLst>
            <a:ext uri="{FF2B5EF4-FFF2-40B4-BE49-F238E27FC236}">
              <a16:creationId xmlns="" xmlns:a16="http://schemas.microsoft.com/office/drawing/2014/main" id="{00000000-0008-0000-0C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79756" y="68035"/>
          <a:ext cx="1816966" cy="105764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219983</xdr:colOff>
      <xdr:row>0</xdr:row>
      <xdr:rowOff>68035</xdr:rowOff>
    </xdr:from>
    <xdr:to>
      <xdr:col>3</xdr:col>
      <xdr:colOff>680358</xdr:colOff>
      <xdr:row>6</xdr:row>
      <xdr:rowOff>98367</xdr:rowOff>
    </xdr:to>
    <xdr:pic>
      <xdr:nvPicPr>
        <xdr:cNvPr id="2" name="2 Imagen">
          <a:extLst>
            <a:ext uri="{FF2B5EF4-FFF2-40B4-BE49-F238E27FC236}">
              <a16:creationId xmlns="" xmlns:a16="http://schemas.microsoft.com/office/drawing/2014/main" id="{00000000-0008-0000-0C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86683" y="68035"/>
          <a:ext cx="1812925" cy="117333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219983</xdr:colOff>
      <xdr:row>0</xdr:row>
      <xdr:rowOff>68035</xdr:rowOff>
    </xdr:from>
    <xdr:to>
      <xdr:col>3</xdr:col>
      <xdr:colOff>89808</xdr:colOff>
      <xdr:row>3</xdr:row>
      <xdr:rowOff>203142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C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86683" y="68035"/>
          <a:ext cx="1812925" cy="1173332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219983</xdr:colOff>
      <xdr:row>0</xdr:row>
      <xdr:rowOff>68035</xdr:rowOff>
    </xdr:from>
    <xdr:to>
      <xdr:col>3</xdr:col>
      <xdr:colOff>89808</xdr:colOff>
      <xdr:row>3</xdr:row>
      <xdr:rowOff>203142</xdr:rowOff>
    </xdr:to>
    <xdr:pic>
      <xdr:nvPicPr>
        <xdr:cNvPr id="2" name="2 Imagen">
          <a:extLst>
            <a:ext uri="{FF2B5EF4-FFF2-40B4-BE49-F238E27FC236}">
              <a16:creationId xmlns="" xmlns:a16="http://schemas.microsoft.com/office/drawing/2014/main" id="{9B03AFC9-50D0-4F61-A198-CFCD92164F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6683" y="68035"/>
          <a:ext cx="1812925" cy="117333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NERO/Informe%20Municipio%20Pereira%20Mes%20Enero-Cliente%20Excell%20(1)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EBRERO/Informe%20Mes%20Febrero%20Municipio%20Pereira-Cliente%20EXCEL.xlsb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wnloads\Informe%20Mensual%20Mes%20Marzo-Cliente%20Exce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ABRIL/INFORME%20ABRIL%20MPIO%20DE%20PEREIRA%20Excell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nt_gpserna\Downloads\Informe%20Municipio%20Pereira%20Mes%20Mayo-Cliente-Excel%20(1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JUNIO/Informe%20Municipio%20Pereira%20Mes%20Junio-Cliente%20Excel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JUNIO/Informe%20Financiero%20Municipio%20Pereira%20Mes%20Julio-Cliente%20EXCEL.xlsb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AGOSTO/Informe%20Financiero%20Municipio%20Pereira%20Mes%20Agosto-Cliente%20Excel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OCTUBRE/Informe%20Financiero%20Municipio%20Pereira%20Mes%20Octubre-Cliente%20Excel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8.PORTADA"/>
      <sheetName val="7.CERTIFICACION"/>
      <sheetName val="9.BALANCE"/>
      <sheetName val="1. RENTASB"/>
      <sheetName val="2.PAGO CON APORTES"/>
      <sheetName val="PAGOS CAUSADOS"/>
      <sheetName val="PAGOS EJECUTADOS"/>
      <sheetName val="6.SALDOS_CTAS BANCARIAS_CCA"/>
      <sheetName val="4 RENDIMIENTOS"/>
      <sheetName val="5.GASTOS"/>
      <sheetName val="ANEXO CUENTAS CXC-reintegradas"/>
      <sheetName val="6.FONDOS"/>
      <sheetName val="10 DEUDA"/>
      <sheetName val="11.CREDITOS"/>
      <sheetName val="12 RESERVA DE LA DEUDA"/>
      <sheetName val="13 APORTES POR IDENTIFICAR"/>
      <sheetName val="14.NOMINAS"/>
      <sheetName val="15 OPERACION ANULADOS-NOCOBRAD "/>
      <sheetName val="TASAS Y REMUNERACIONES"/>
      <sheetName val="CONTABILIDAD"/>
      <sheetName val="INF.ADICIONAL-PAGOS EJECUTADOS"/>
      <sheetName val="RPE"/>
      <sheetName val="1 BALANCE_GRAL"/>
      <sheetName val="DATOS"/>
      <sheetName val="RPC"/>
      <sheetName val="RPEA"/>
      <sheetName val="RSP"/>
      <sheetName val="DISPOSICION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96">
          <cell r="M96">
            <v>0</v>
          </cell>
          <cell r="N96">
            <v>0</v>
          </cell>
        </row>
        <row r="106">
          <cell r="M106">
            <v>429660.96</v>
          </cell>
          <cell r="N106">
            <v>188670987.44</v>
          </cell>
        </row>
      </sheetData>
      <sheetData sheetId="23">
        <row r="2">
          <cell r="P2" t="str">
            <v>DEL 01 ENERO DE 2023 AL 31 DE ENERO DE 2023</v>
          </cell>
        </row>
      </sheetData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8.PORTADA"/>
      <sheetName val="7.CERTIFICACION"/>
      <sheetName val="9.BALANCE"/>
      <sheetName val="1. RENTASB"/>
      <sheetName val="2.PAGO CON APORTES"/>
      <sheetName val="PAGOS CAUSADOS"/>
      <sheetName val="PAGOS EJECUTADOS"/>
      <sheetName val="6.SALDOS_CTAS BANCARIAS_CCA"/>
      <sheetName val="4 RENDIMIENTOS"/>
      <sheetName val="5.GASTOS"/>
      <sheetName val="ANEXO CUENTAS CXC-reintegradas"/>
      <sheetName val="6.FONDOS"/>
      <sheetName val="10 DEUDA"/>
      <sheetName val="11.CREDITOS"/>
      <sheetName val="12 RESERVA DE LA DEUDA"/>
      <sheetName val="13 APORTES POR IDENTIFICAR"/>
      <sheetName val="14.NOMINAS"/>
      <sheetName val="15 OPERACION ANULADOS-NOCOBRAD "/>
      <sheetName val="TASAS Y REMUNERACIONES"/>
      <sheetName val="CONTABILIDAD"/>
      <sheetName val="INF.ADICIONAL-PAGOS EJECUTADOS"/>
      <sheetName val="RPE"/>
      <sheetName val="1 BALANCE_GRAL"/>
      <sheetName val="DATOS"/>
      <sheetName val="RPEA"/>
      <sheetName val="RSP"/>
      <sheetName val="RPC"/>
      <sheetName val="DISPOSICION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95">
          <cell r="K95" t="str">
            <v>EFECTIVO</v>
          </cell>
          <cell r="L95">
            <v>35810317583.669998</v>
          </cell>
        </row>
        <row r="105">
          <cell r="K105" t="str">
            <v>DIVERSOS</v>
          </cell>
          <cell r="L105">
            <v>1</v>
          </cell>
        </row>
      </sheetData>
      <sheetData sheetId="23">
        <row r="1">
          <cell r="N1" t="str">
            <v>ULTIMO DÍA</v>
          </cell>
        </row>
      </sheetData>
      <sheetData sheetId="24"/>
      <sheetData sheetId="25"/>
      <sheetData sheetId="26"/>
      <sheetData sheetId="27"/>
      <sheetData sheetId="28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1 BALANCE_GRAL"/>
      <sheetName val="8.PORTADA"/>
      <sheetName val="7.CERTIFICACION"/>
      <sheetName val="9.BALANCE"/>
      <sheetName val="1. RENTASB"/>
      <sheetName val="PAGOS CAUSADOS"/>
      <sheetName val="2.PAGO CON APORTES"/>
      <sheetName val="PAGOS EJECUTADOS"/>
      <sheetName val="6.SALDOS_CTAS BANCARIAS_CCA"/>
      <sheetName val="5.GASTOS"/>
      <sheetName val="4 RENDIMIENTOS"/>
      <sheetName val="ANEXO CUENTAS CXC-reintegradas"/>
      <sheetName val="6.FONDOS"/>
      <sheetName val="10 DEUDA"/>
      <sheetName val="11.CREDITOS"/>
      <sheetName val="12 RESERVA DE LA DEUDA"/>
      <sheetName val="13 APORTES POR IDENTIFICAR"/>
      <sheetName val="14.NOMINAS"/>
      <sheetName val="15 OPERACION ANULADOS-NOCOBRAD "/>
      <sheetName val="TASAS Y REMUNERACIONES"/>
      <sheetName val="CONTABILIDAD"/>
      <sheetName val="INF.ADICIONAL-PAGOS EJECUTADOS"/>
      <sheetName val="RPE"/>
      <sheetName val="DATOS"/>
      <sheetName val="RPEA"/>
      <sheetName val="RSP"/>
      <sheetName val="RPC"/>
      <sheetName val="Hoja1"/>
    </sheetNames>
    <sheetDataSet>
      <sheetData sheetId="0">
        <row r="97">
          <cell r="M97">
            <v>123121.35</v>
          </cell>
          <cell r="N97">
            <v>0</v>
          </cell>
        </row>
        <row r="107">
          <cell r="M107">
            <v>101289</v>
          </cell>
          <cell r="N107">
            <v>660764163.08000004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2">
          <cell r="P2" t="str">
            <v>DEL 01 MARZO DE 2023 AL 31 DE MARZO DE 2023</v>
          </cell>
        </row>
      </sheetData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8.PORTADA"/>
      <sheetName val="7.CERTIFICACION"/>
      <sheetName val="9.BALANCE"/>
      <sheetName val="1. RENTASB"/>
      <sheetName val="PAGOS CAUSADOS"/>
      <sheetName val="2.PAGO CON APORTES"/>
      <sheetName val="PAGOS EJECUTADOS"/>
      <sheetName val="6.SALDOS_CTAS BANCARIAS_CCA"/>
      <sheetName val="5.GASTOS"/>
      <sheetName val="4 RENDIMIENTOS"/>
      <sheetName val="6.FONDOS"/>
      <sheetName val="10 DEUDA"/>
      <sheetName val="11.CREDITOS"/>
      <sheetName val="12 RESERVA DE LA DEUDA"/>
      <sheetName val="13 APORTES POR IDENTIFICAR"/>
      <sheetName val="ANEXO CUENTAS CXC-reintegradas"/>
      <sheetName val="14.NOMINAS"/>
      <sheetName val="15 OPERACION ANULADOS-NOCOBRAD "/>
      <sheetName val="TASAS Y REMUNERACIONES"/>
      <sheetName val="CONTABILIDAD"/>
      <sheetName val="INF.ADICIONAL-PAGOS EJECUTADOS"/>
      <sheetName val="RPE"/>
      <sheetName val="1 BALANCE_GRAL"/>
      <sheetName val="DATOS"/>
      <sheetName val="RPEA"/>
      <sheetName val="RSP"/>
      <sheetName val="RPC"/>
      <sheetName val="DISPOSICION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97">
          <cell r="M97">
            <v>21039903.25</v>
          </cell>
          <cell r="N97">
            <v>0</v>
          </cell>
        </row>
        <row r="107">
          <cell r="M107">
            <v>1.72</v>
          </cell>
          <cell r="N107">
            <v>650130070.99000001</v>
          </cell>
        </row>
      </sheetData>
      <sheetData sheetId="23">
        <row r="2">
          <cell r="P2" t="str">
            <v>DEL 01 ABRIL DE 2023 AL 30 DE ABRIL DE 2023</v>
          </cell>
        </row>
      </sheetData>
      <sheetData sheetId="24"/>
      <sheetData sheetId="25"/>
      <sheetData sheetId="26"/>
      <sheetData sheetId="27"/>
      <sheetData sheetId="28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8.PORTADA"/>
      <sheetName val="7.CERTIFICACION"/>
      <sheetName val="9.BALANCE"/>
      <sheetName val="1. RENTASB"/>
      <sheetName val="13 APORTES POR IDENTIFICAR"/>
      <sheetName val="13-1DETALLE APORTES X INDENTI "/>
      <sheetName val="PAGOS CAUSADOS"/>
      <sheetName val="2.PAGO CON APORTES"/>
      <sheetName val="PAGOS EJECUTADOS"/>
      <sheetName val="6.SALDOS_CTAS BANCARIAS_CCA"/>
      <sheetName val="5.GASTOS"/>
      <sheetName val="4 RENDIMIENTOS"/>
      <sheetName val="ANEXO CUENTAS CXC-reintegradas"/>
      <sheetName val="6.FONDOS"/>
      <sheetName val="10 DEUDA"/>
      <sheetName val="11.CREDITOS"/>
      <sheetName val="12 RESERVA DE LA DEUDA"/>
      <sheetName val="14.NOMINAS"/>
      <sheetName val="15 OPERACION ANULADOS-NOCOBRAD "/>
      <sheetName val="TASAS Y REMUNERACIONES"/>
      <sheetName val="CONTABILIDAD"/>
      <sheetName val="INF.ADICIONAL-PAGOS EJECUTADOS"/>
      <sheetName val="RPE"/>
      <sheetName val="1 BALANCE_GRAL"/>
      <sheetName val="DATOS"/>
      <sheetName val="RPEA"/>
      <sheetName val="RSP"/>
      <sheetName val="RPC"/>
      <sheetName val="DISPOSICION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97">
          <cell r="M97">
            <v>1054958.8799999999</v>
          </cell>
          <cell r="N97">
            <v>0</v>
          </cell>
        </row>
        <row r="107">
          <cell r="M107">
            <v>21271.26</v>
          </cell>
          <cell r="N107">
            <v>508835795.11000001</v>
          </cell>
        </row>
      </sheetData>
      <sheetData sheetId="24" refreshError="1">
        <row r="2">
          <cell r="P2" t="str">
            <v>DEL 01 MAYO DE 2023 AL 31 DE MAYO DE 2023</v>
          </cell>
        </row>
      </sheetData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8.PORTADA"/>
      <sheetName val="7.CERTIFICACION"/>
      <sheetName val="9.BALANCE"/>
      <sheetName val="1. RENTASB"/>
      <sheetName val="13 APORTES POR IDENTIFICAR"/>
      <sheetName val="13-1DETALLE APORTES X INDENTI "/>
      <sheetName val="PAGOS CAUSADOS"/>
      <sheetName val="PAGOS CAUSADOS (Corregido)"/>
      <sheetName val="2.PAGO CON APORTES"/>
      <sheetName val="PAGOS EJECUTADOS"/>
      <sheetName val="6.SALDOS_CTAS BANCARIAS_CCA"/>
      <sheetName val="5.GASTOS"/>
      <sheetName val="4 RENDIMIENTOS"/>
      <sheetName val="ANEXO CUENTAS CXC-reintegradas"/>
      <sheetName val="6.FONDOS"/>
      <sheetName val="10 DEUDA"/>
      <sheetName val="11.CREDITOS"/>
      <sheetName val="12 RESERVA DE LA DEUDA"/>
      <sheetName val="14.NOMINAS"/>
      <sheetName val="15 OPERACION ANULADOS-NOCOBRAD "/>
      <sheetName val="TASAS Y REMUNERACIONES"/>
      <sheetName val="CONTABILIDAD"/>
      <sheetName val="INF.ADICIONAL-PAGOS EJECUTADOS"/>
      <sheetName val="RPE"/>
      <sheetName val="1 BALANCE_GRAL"/>
      <sheetName val="DATOS"/>
      <sheetName val="RPEA"/>
      <sheetName val="RSP"/>
      <sheetName val="RPC"/>
      <sheetName val="DISPOSICION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97">
          <cell r="M97">
            <v>0</v>
          </cell>
          <cell r="N97">
            <v>0</v>
          </cell>
        </row>
        <row r="107">
          <cell r="M107">
            <v>5672986.0499999998</v>
          </cell>
          <cell r="N107">
            <v>590356495.08000004</v>
          </cell>
        </row>
      </sheetData>
      <sheetData sheetId="25">
        <row r="2">
          <cell r="P2" t="str">
            <v>DEL 01 JUNIO DE 2023 AL 30 DE JUNIO DE 2023</v>
          </cell>
        </row>
      </sheetData>
      <sheetData sheetId="26"/>
      <sheetData sheetId="27"/>
      <sheetData sheetId="28"/>
      <sheetData sheetId="29"/>
      <sheetData sheetId="3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8.PORTADA"/>
      <sheetName val="7.CERTIFICACION"/>
      <sheetName val="9.BALANCE"/>
      <sheetName val="1. RENTASB"/>
      <sheetName val="13 APORTES POR IDENTIFICAR"/>
      <sheetName val="13-1DETALLE APORTES X INDENTI "/>
      <sheetName val="PAGOS CAUSADOS"/>
      <sheetName val="PAGOS CAUSADOS (Corregido)"/>
      <sheetName val="2.PAGO CON APORTES"/>
      <sheetName val="PAGOS EJECUTADOS"/>
      <sheetName val="4 RENDIMIENTOS"/>
      <sheetName val="5.GASTOS"/>
      <sheetName val="6.SALDOS_CTAS BANCARIAS_CCA"/>
      <sheetName val="ANEXO CUENTAS CXC-reintegradas"/>
      <sheetName val="6.FONDOS"/>
      <sheetName val="10 DEUDA"/>
      <sheetName val="11.CREDITOS"/>
      <sheetName val="12 RESERVA DE LA DEUDA"/>
      <sheetName val="14.NOMINAS"/>
      <sheetName val="15 OPERACION ANULADOS-NOCOBRAD "/>
      <sheetName val="TASAS Y REMUNERACIONES"/>
      <sheetName val="CONTABILIDAD"/>
      <sheetName val="INF.ADICIONAL-PAGOS EJECUTADOS"/>
      <sheetName val="RPE"/>
      <sheetName val="1 BALANCE_GRAL"/>
      <sheetName val="DATOS"/>
      <sheetName val="RPEA"/>
      <sheetName val="RSP"/>
      <sheetName val="RPC"/>
      <sheetName val="DISPOSICION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97">
          <cell r="M97">
            <v>8066620.8200000003</v>
          </cell>
          <cell r="N97">
            <v>0</v>
          </cell>
        </row>
        <row r="107">
          <cell r="M107">
            <v>1862.57</v>
          </cell>
          <cell r="N107">
            <v>636479771.39999998</v>
          </cell>
        </row>
      </sheetData>
      <sheetData sheetId="25">
        <row r="2">
          <cell r="P2" t="str">
            <v>DEL 01 JULIO DE 2023 AL 31 DE JULIO DE 2023</v>
          </cell>
        </row>
      </sheetData>
      <sheetData sheetId="26"/>
      <sheetData sheetId="27"/>
      <sheetData sheetId="28"/>
      <sheetData sheetId="29"/>
      <sheetData sheetId="3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8.PORTADA"/>
      <sheetName val="7.CERTIFICACION"/>
      <sheetName val="9.BALANCE"/>
      <sheetName val="1. RENTASB"/>
      <sheetName val="13 APORTES POR IDENTIFICAR"/>
      <sheetName val="13-1DETALLE APORTES X INDENTI "/>
      <sheetName val="2.PAGO CON APORTES"/>
      <sheetName val="PAGOS CAUSADOS"/>
      <sheetName val="PAGOS CAUSADOS (Corregido)"/>
      <sheetName val="PAGOS EJECUTADOS"/>
      <sheetName val="6.SALDOS_CTAS BANCARIAS_CCA"/>
      <sheetName val="5.GASTOS"/>
      <sheetName val="4 RENDIMIENTOS"/>
      <sheetName val="ANEXO CUENTAS CXC-reintegradas"/>
      <sheetName val="6.FONDOS"/>
      <sheetName val="10 DEUDA"/>
      <sheetName val="11.CREDITOS"/>
      <sheetName val="12 RESERVA DE LA DEUDA"/>
      <sheetName val="14.NOMINAS"/>
      <sheetName val="15 OPERACION ANULADOS-NOCOBRAD "/>
      <sheetName val="TASAS Y REMUNERACIONES"/>
      <sheetName val="CONTABILIDAD"/>
      <sheetName val="INF.ADICIONAL-PAGOS EJECUTADOS"/>
      <sheetName val="RPE"/>
      <sheetName val="1 BALANCE_GRAL"/>
      <sheetName val="DATOS"/>
      <sheetName val="RPEA"/>
      <sheetName val="RSP"/>
      <sheetName val="RPC"/>
      <sheetName val="DISPOSICION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97">
          <cell r="M97">
            <v>40929978.469999999</v>
          </cell>
          <cell r="N97">
            <v>0</v>
          </cell>
        </row>
        <row r="107">
          <cell r="M107">
            <v>812.49</v>
          </cell>
          <cell r="N107">
            <v>769489720.17999995</v>
          </cell>
        </row>
      </sheetData>
      <sheetData sheetId="25">
        <row r="2">
          <cell r="P2" t="str">
            <v>DEL 01 AGOSTO DE 2023 AL 31 DE AGOSTO DE 2023</v>
          </cell>
        </row>
      </sheetData>
      <sheetData sheetId="26"/>
      <sheetData sheetId="27"/>
      <sheetData sheetId="28"/>
      <sheetData sheetId="29"/>
      <sheetData sheetId="3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8.PORTADA"/>
      <sheetName val="7.CERTIFICACION"/>
      <sheetName val="9.BALANCE"/>
      <sheetName val="1. RENTASB"/>
      <sheetName val="13 APORTES POR IDENTIFICAR"/>
      <sheetName val="13-1DETALLE APORTES X INDENTI "/>
      <sheetName val="2.PAGO CON APORTES"/>
      <sheetName val="PAGOS CAUSADOS"/>
      <sheetName val="PAGOS CAUSADOS (Corregido)"/>
      <sheetName val="PAGOS EJECUTADOS"/>
      <sheetName val="6.SALDOS_CTAS BANCARIAS_CCA"/>
      <sheetName val="5.GASTOS"/>
      <sheetName val="4 RENDIMIENTOS"/>
      <sheetName val="ANEXO CUENTAS CXC-reintegradas"/>
      <sheetName val="6.FONDOS"/>
      <sheetName val="10 DEUDA"/>
      <sheetName val="11.CREDITOS"/>
      <sheetName val="12 RESERVA DE LA DEUDA"/>
      <sheetName val="14.NOMINAS"/>
      <sheetName val="15 OPERACION ANULADOS-NOCOBRAD "/>
      <sheetName val="TASAS Y REMUNERACIONES"/>
      <sheetName val="CONTABILIDAD"/>
      <sheetName val="INF.ADICIONAL-PAGOS EJECUTADOS"/>
      <sheetName val="RPE"/>
      <sheetName val="1 BALANCE_GRAL"/>
      <sheetName val="DATOS"/>
      <sheetName val="RPEA"/>
      <sheetName val="RSP"/>
      <sheetName val="RPC"/>
      <sheetName val="DISPOSICION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97">
          <cell r="M97">
            <v>11923318.390000001</v>
          </cell>
          <cell r="N97">
            <v>0</v>
          </cell>
        </row>
        <row r="107">
          <cell r="M107">
            <v>6.61</v>
          </cell>
          <cell r="N107">
            <v>486204092.47000003</v>
          </cell>
        </row>
      </sheetData>
      <sheetData sheetId="25">
        <row r="2">
          <cell r="P2" t="str">
            <v>DEL 01 OCTUBRE DE 2023 AL 31 DE OCTUBRE DE 2023</v>
          </cell>
        </row>
      </sheetData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63"/>
  <sheetViews>
    <sheetView zoomScale="69" zoomScaleNormal="69" workbookViewId="0">
      <selection activeCell="B24" sqref="B24:F24"/>
    </sheetView>
  </sheetViews>
  <sheetFormatPr baseColWidth="10" defaultRowHeight="15"/>
  <cols>
    <col min="2" max="2" width="24.85546875" customWidth="1"/>
    <col min="3" max="3" width="21.5703125" customWidth="1"/>
    <col min="4" max="4" width="20.140625" customWidth="1"/>
    <col min="5" max="5" width="19.28515625" customWidth="1"/>
    <col min="6" max="6" width="21.140625" customWidth="1"/>
    <col min="7" max="7" width="26.5703125" customWidth="1"/>
    <col min="13" max="13" width="20.140625" customWidth="1"/>
  </cols>
  <sheetData>
    <row r="1" spans="2:16" ht="19.5" thickTop="1">
      <c r="B1" s="84" t="s">
        <v>0</v>
      </c>
      <c r="C1" s="85"/>
      <c r="D1" s="85"/>
      <c r="E1" s="85"/>
      <c r="F1" s="85"/>
      <c r="G1" s="85"/>
      <c r="H1" s="85"/>
      <c r="I1" s="85"/>
      <c r="J1" s="85"/>
      <c r="K1" s="85"/>
      <c r="L1" s="85"/>
      <c r="M1" s="86"/>
      <c r="N1" s="1"/>
      <c r="O1" s="1"/>
      <c r="P1" s="1"/>
    </row>
    <row r="2" spans="2:16" ht="18.75">
      <c r="B2" s="81" t="s">
        <v>1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3"/>
      <c r="N2" s="1"/>
      <c r="O2" s="1"/>
      <c r="P2" s="1"/>
    </row>
    <row r="3" spans="2:16" ht="18.75">
      <c r="B3" s="87" t="s">
        <v>2</v>
      </c>
      <c r="C3" s="88"/>
      <c r="D3" s="88"/>
      <c r="E3" s="88"/>
      <c r="F3" s="88"/>
      <c r="G3" s="88"/>
      <c r="H3" s="88"/>
      <c r="I3" s="88"/>
      <c r="J3" s="88"/>
      <c r="K3" s="88"/>
      <c r="L3" s="88"/>
      <c r="M3" s="89"/>
      <c r="N3" s="1"/>
      <c r="O3" s="1"/>
      <c r="P3" s="1"/>
    </row>
    <row r="4" spans="2:16" ht="18.75">
      <c r="B4" s="87" t="s">
        <v>3</v>
      </c>
      <c r="C4" s="88"/>
      <c r="D4" s="88"/>
      <c r="E4" s="88"/>
      <c r="F4" s="88"/>
      <c r="G4" s="88"/>
      <c r="H4" s="88"/>
      <c r="I4" s="88"/>
      <c r="J4" s="88"/>
      <c r="K4" s="88"/>
      <c r="L4" s="88"/>
      <c r="M4" s="89"/>
      <c r="N4" s="1"/>
      <c r="O4" s="1"/>
      <c r="P4" s="1"/>
    </row>
    <row r="5" spans="2:16">
      <c r="B5" s="35"/>
      <c r="C5" s="1"/>
      <c r="D5" s="1"/>
      <c r="E5" s="1"/>
      <c r="F5" s="1"/>
      <c r="G5" s="1"/>
      <c r="H5" s="1"/>
      <c r="I5" s="1"/>
      <c r="J5" s="1"/>
      <c r="K5" s="1"/>
      <c r="L5" s="1"/>
      <c r="M5" s="34"/>
      <c r="N5" s="1"/>
      <c r="O5" s="1"/>
      <c r="P5" s="1"/>
    </row>
    <row r="6" spans="2:16" ht="90.75" thickBot="1">
      <c r="B6" s="59" t="s">
        <v>4</v>
      </c>
      <c r="C6" s="60" t="s">
        <v>5</v>
      </c>
      <c r="D6" s="60" t="s">
        <v>6</v>
      </c>
      <c r="E6" s="60" t="s">
        <v>7</v>
      </c>
      <c r="F6" s="60" t="s">
        <v>8</v>
      </c>
      <c r="G6" s="60" t="s">
        <v>9</v>
      </c>
      <c r="H6" s="60" t="s">
        <v>10</v>
      </c>
      <c r="I6" s="60" t="s">
        <v>11</v>
      </c>
      <c r="J6" s="60" t="s">
        <v>12</v>
      </c>
      <c r="K6" s="60" t="s">
        <v>13</v>
      </c>
      <c r="L6" s="60" t="s">
        <v>14</v>
      </c>
      <c r="M6" s="61" t="s">
        <v>15</v>
      </c>
      <c r="N6" s="1"/>
      <c r="O6" s="1"/>
      <c r="P6" s="1"/>
    </row>
    <row r="7" spans="2:16" ht="15.75" thickTop="1">
      <c r="B7" s="16" t="s">
        <v>16</v>
      </c>
      <c r="C7" s="52" t="s">
        <v>17</v>
      </c>
      <c r="D7" s="53" t="s">
        <v>18</v>
      </c>
      <c r="E7" s="54" t="s">
        <v>19</v>
      </c>
      <c r="F7" s="53">
        <v>860002964</v>
      </c>
      <c r="G7" s="4">
        <v>72</v>
      </c>
      <c r="H7" s="4"/>
      <c r="I7" s="4"/>
      <c r="J7" s="4"/>
      <c r="K7" s="4"/>
      <c r="L7" s="4"/>
      <c r="M7" s="9">
        <v>72</v>
      </c>
      <c r="N7" s="1"/>
      <c r="O7" s="12"/>
      <c r="P7" s="10"/>
    </row>
    <row r="8" spans="2:16">
      <c r="B8" s="16" t="s">
        <v>16</v>
      </c>
      <c r="C8" s="52" t="s">
        <v>20</v>
      </c>
      <c r="D8" s="53" t="s">
        <v>18</v>
      </c>
      <c r="E8" s="54" t="s">
        <v>21</v>
      </c>
      <c r="F8" s="53">
        <v>860002964</v>
      </c>
      <c r="G8" s="28">
        <v>18424</v>
      </c>
      <c r="H8" s="4"/>
      <c r="I8" s="4"/>
      <c r="J8" s="4"/>
      <c r="K8" s="4"/>
      <c r="L8" s="4"/>
      <c r="M8" s="9">
        <v>18424</v>
      </c>
      <c r="N8" s="1"/>
      <c r="O8" s="12"/>
      <c r="P8" s="10"/>
    </row>
    <row r="9" spans="2:16">
      <c r="B9" s="90" t="s">
        <v>22</v>
      </c>
      <c r="C9" s="91"/>
      <c r="D9" s="91"/>
      <c r="E9" s="91"/>
      <c r="F9" s="91"/>
      <c r="G9" s="38">
        <v>18496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9">
        <v>18496</v>
      </c>
      <c r="N9" s="1"/>
      <c r="O9" s="12"/>
      <c r="P9" s="10"/>
    </row>
    <row r="10" spans="2:16">
      <c r="B10" s="55" t="s">
        <v>23</v>
      </c>
      <c r="C10" s="56">
        <v>220470174335</v>
      </c>
      <c r="D10" s="53" t="s">
        <v>18</v>
      </c>
      <c r="E10" s="53" t="s">
        <v>21</v>
      </c>
      <c r="F10" s="53">
        <v>860007738</v>
      </c>
      <c r="G10" s="29">
        <v>1145.6700000000005</v>
      </c>
      <c r="H10" s="4"/>
      <c r="I10" s="4"/>
      <c r="J10" s="4"/>
      <c r="K10" s="4"/>
      <c r="L10" s="4"/>
      <c r="M10" s="9">
        <v>1145.6700000000005</v>
      </c>
      <c r="N10" s="1"/>
      <c r="O10" s="12"/>
      <c r="P10" s="10"/>
    </row>
    <row r="11" spans="2:16">
      <c r="B11" s="74" t="s">
        <v>24</v>
      </c>
      <c r="C11" s="75"/>
      <c r="D11" s="75"/>
      <c r="E11" s="75"/>
      <c r="F11" s="75"/>
      <c r="G11" s="38">
        <v>1145.6700000000005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9">
        <v>1145.6700000000005</v>
      </c>
      <c r="N11" s="1"/>
      <c r="O11" s="12"/>
      <c r="P11" s="10"/>
    </row>
    <row r="12" spans="2:16">
      <c r="B12" s="16" t="s">
        <v>25</v>
      </c>
      <c r="C12" s="52" t="s">
        <v>26</v>
      </c>
      <c r="D12" s="53" t="s">
        <v>18</v>
      </c>
      <c r="E12" s="53" t="s">
        <v>21</v>
      </c>
      <c r="F12" s="53">
        <v>890903938</v>
      </c>
      <c r="G12" s="29">
        <v>716135.76000000013</v>
      </c>
      <c r="H12" s="4"/>
      <c r="I12" s="4"/>
      <c r="J12" s="4"/>
      <c r="K12" s="4"/>
      <c r="L12" s="23"/>
      <c r="M12" s="9">
        <v>716135.76000000013</v>
      </c>
      <c r="N12" s="1"/>
      <c r="O12" s="12"/>
      <c r="P12" s="10"/>
    </row>
    <row r="13" spans="2:16">
      <c r="B13" s="16" t="s">
        <v>25</v>
      </c>
      <c r="C13" s="52">
        <v>3186123122</v>
      </c>
      <c r="D13" s="53" t="s">
        <v>18</v>
      </c>
      <c r="E13" s="53" t="s">
        <v>21</v>
      </c>
      <c r="F13" s="53">
        <v>890903938</v>
      </c>
      <c r="G13" s="29">
        <v>105789.36000000002</v>
      </c>
      <c r="H13" s="4"/>
      <c r="I13" s="4"/>
      <c r="J13" s="4"/>
      <c r="K13" s="4"/>
      <c r="L13" s="23"/>
      <c r="M13" s="9">
        <v>105789.36000000002</v>
      </c>
      <c r="N13" s="1"/>
      <c r="O13" s="12"/>
      <c r="P13" s="10"/>
    </row>
    <row r="14" spans="2:16">
      <c r="B14" s="74" t="s">
        <v>27</v>
      </c>
      <c r="C14" s="75"/>
      <c r="D14" s="75"/>
      <c r="E14" s="75"/>
      <c r="F14" s="75"/>
      <c r="G14" s="38">
        <v>821925.12000000011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9">
        <v>821925.12000000011</v>
      </c>
      <c r="N14" s="1"/>
      <c r="O14" s="12"/>
      <c r="P14" s="10"/>
    </row>
    <row r="15" spans="2:16">
      <c r="B15" s="16" t="s">
        <v>28</v>
      </c>
      <c r="C15" s="52" t="s">
        <v>29</v>
      </c>
      <c r="D15" s="53" t="s">
        <v>18</v>
      </c>
      <c r="E15" s="53" t="s">
        <v>21</v>
      </c>
      <c r="F15" s="53">
        <v>860050750</v>
      </c>
      <c r="G15" s="27">
        <v>24622.240000000224</v>
      </c>
      <c r="H15" s="4"/>
      <c r="I15" s="4"/>
      <c r="J15" s="4"/>
      <c r="K15" s="4"/>
      <c r="L15" s="4"/>
      <c r="M15" s="9">
        <v>24622.240000000224</v>
      </c>
      <c r="N15" s="1"/>
      <c r="O15" s="12"/>
      <c r="P15" s="10"/>
    </row>
    <row r="16" spans="2:16">
      <c r="B16" s="74" t="s">
        <v>30</v>
      </c>
      <c r="C16" s="75"/>
      <c r="D16" s="75"/>
      <c r="E16" s="75"/>
      <c r="F16" s="75"/>
      <c r="G16" s="38">
        <v>24622.240000000224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9">
        <v>24622.240000000224</v>
      </c>
      <c r="N16" s="1"/>
      <c r="O16" s="12"/>
      <c r="P16" s="10"/>
    </row>
    <row r="17" spans="2:16">
      <c r="B17" s="16" t="s">
        <v>31</v>
      </c>
      <c r="C17" s="52" t="s">
        <v>32</v>
      </c>
      <c r="D17" s="53" t="s">
        <v>18</v>
      </c>
      <c r="E17" s="53" t="s">
        <v>21</v>
      </c>
      <c r="F17" s="53">
        <v>860003020</v>
      </c>
      <c r="G17" s="21">
        <v>3655</v>
      </c>
      <c r="H17" s="4"/>
      <c r="I17" s="4"/>
      <c r="J17" s="4"/>
      <c r="K17" s="4"/>
      <c r="L17" s="4"/>
      <c r="M17" s="9">
        <v>3655</v>
      </c>
      <c r="N17" s="1"/>
      <c r="O17" s="12"/>
      <c r="P17" s="10"/>
    </row>
    <row r="18" spans="2:16">
      <c r="B18" s="16" t="s">
        <v>31</v>
      </c>
      <c r="C18" s="52" t="s">
        <v>33</v>
      </c>
      <c r="D18" s="53" t="s">
        <v>34</v>
      </c>
      <c r="E18" s="53" t="s">
        <v>35</v>
      </c>
      <c r="F18" s="53">
        <v>860003020</v>
      </c>
      <c r="G18" s="21"/>
      <c r="H18" s="4"/>
      <c r="I18" s="4"/>
      <c r="J18" s="4"/>
      <c r="K18" s="4"/>
      <c r="L18" s="4"/>
      <c r="M18" s="9">
        <v>0</v>
      </c>
      <c r="N18" s="1"/>
      <c r="O18" s="12"/>
      <c r="P18" s="10"/>
    </row>
    <row r="19" spans="2:16">
      <c r="B19" s="74" t="s">
        <v>36</v>
      </c>
      <c r="C19" s="75"/>
      <c r="D19" s="75"/>
      <c r="E19" s="75"/>
      <c r="F19" s="75"/>
      <c r="G19" s="38">
        <v>3655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9">
        <v>3655</v>
      </c>
      <c r="N19" s="1"/>
      <c r="O19" s="12"/>
      <c r="P19" s="10"/>
    </row>
    <row r="20" spans="2:16">
      <c r="B20" s="16" t="s">
        <v>37</v>
      </c>
      <c r="C20" s="52" t="s">
        <v>38</v>
      </c>
      <c r="D20" s="53" t="s">
        <v>18</v>
      </c>
      <c r="E20" s="53" t="s">
        <v>21</v>
      </c>
      <c r="F20" s="53">
        <v>860007660</v>
      </c>
      <c r="G20" s="30">
        <v>0</v>
      </c>
      <c r="H20" s="4"/>
      <c r="I20" s="4"/>
      <c r="J20" s="4"/>
      <c r="K20" s="4"/>
      <c r="L20" s="4"/>
      <c r="M20" s="9">
        <v>0</v>
      </c>
      <c r="N20" s="1"/>
      <c r="O20" s="12"/>
      <c r="P20" s="10"/>
    </row>
    <row r="21" spans="2:16">
      <c r="B21" s="74" t="s">
        <v>39</v>
      </c>
      <c r="C21" s="75"/>
      <c r="D21" s="75"/>
      <c r="E21" s="75"/>
      <c r="F21" s="75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9">
        <v>0</v>
      </c>
      <c r="N21" s="1"/>
      <c r="O21" s="12"/>
      <c r="P21" s="10"/>
    </row>
    <row r="22" spans="2:16">
      <c r="B22" s="16" t="s">
        <v>40</v>
      </c>
      <c r="C22" s="52" t="s">
        <v>41</v>
      </c>
      <c r="D22" s="53" t="s">
        <v>18</v>
      </c>
      <c r="E22" s="53" t="s">
        <v>21</v>
      </c>
      <c r="F22" s="53">
        <v>860034594</v>
      </c>
      <c r="G22" s="3">
        <v>216.18</v>
      </c>
      <c r="H22" s="4"/>
      <c r="I22" s="4"/>
      <c r="J22" s="4"/>
      <c r="K22" s="4"/>
      <c r="L22" s="4"/>
      <c r="M22" s="9">
        <v>216.18</v>
      </c>
      <c r="N22" s="1"/>
      <c r="O22" s="12"/>
      <c r="P22" s="10"/>
    </row>
    <row r="23" spans="2:16">
      <c r="B23" s="16" t="s">
        <v>40</v>
      </c>
      <c r="C23" s="52" t="s">
        <v>42</v>
      </c>
      <c r="D23" s="53" t="s">
        <v>18</v>
      </c>
      <c r="E23" s="53" t="s">
        <v>21</v>
      </c>
      <c r="F23" s="53">
        <v>860034594</v>
      </c>
      <c r="G23" s="3">
        <v>160.69999999999999</v>
      </c>
      <c r="H23" s="4"/>
      <c r="I23" s="4"/>
      <c r="J23" s="4"/>
      <c r="K23" s="4"/>
      <c r="L23" s="4"/>
      <c r="M23" s="9">
        <v>160.69999999999999</v>
      </c>
      <c r="N23" s="1"/>
      <c r="O23" s="12"/>
      <c r="P23" s="10"/>
    </row>
    <row r="24" spans="2:16">
      <c r="B24" s="74" t="s">
        <v>43</v>
      </c>
      <c r="C24" s="75"/>
      <c r="D24" s="75"/>
      <c r="E24" s="75"/>
      <c r="F24" s="75"/>
      <c r="G24" s="38">
        <v>376.88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9">
        <v>376.88</v>
      </c>
      <c r="N24" s="1"/>
      <c r="O24" s="12"/>
      <c r="P24" s="10"/>
    </row>
    <row r="25" spans="2:16">
      <c r="B25" s="16" t="s">
        <v>44</v>
      </c>
      <c r="C25" s="52" t="s">
        <v>45</v>
      </c>
      <c r="D25" s="53" t="s">
        <v>34</v>
      </c>
      <c r="E25" s="53" t="s">
        <v>35</v>
      </c>
      <c r="F25" s="53">
        <v>890300279</v>
      </c>
      <c r="G25" s="4">
        <v>633421.28999999992</v>
      </c>
      <c r="H25" s="4"/>
      <c r="I25" s="4">
        <v>0.2</v>
      </c>
      <c r="J25" s="4"/>
      <c r="K25" s="4"/>
      <c r="L25" s="4"/>
      <c r="M25" s="9">
        <v>633421.48999999987</v>
      </c>
      <c r="N25" s="12"/>
      <c r="O25" s="12"/>
      <c r="P25" s="10"/>
    </row>
    <row r="26" spans="2:16">
      <c r="B26" s="16" t="s">
        <v>44</v>
      </c>
      <c r="C26" s="52" t="s">
        <v>46</v>
      </c>
      <c r="D26" s="53" t="s">
        <v>34</v>
      </c>
      <c r="E26" s="53" t="s">
        <v>47</v>
      </c>
      <c r="F26" s="53">
        <v>890300279</v>
      </c>
      <c r="G26" s="4">
        <v>638215.13</v>
      </c>
      <c r="H26" s="4"/>
      <c r="I26" s="4"/>
      <c r="J26" s="4"/>
      <c r="K26" s="4"/>
      <c r="L26" s="4"/>
      <c r="M26" s="9">
        <v>638215.13</v>
      </c>
      <c r="N26" s="15"/>
      <c r="O26" s="12"/>
      <c r="P26" s="10"/>
    </row>
    <row r="27" spans="2:16">
      <c r="B27" s="16" t="s">
        <v>44</v>
      </c>
      <c r="C27" s="52" t="s">
        <v>48</v>
      </c>
      <c r="D27" s="53" t="s">
        <v>34</v>
      </c>
      <c r="E27" s="53" t="s">
        <v>49</v>
      </c>
      <c r="F27" s="53">
        <v>890300279</v>
      </c>
      <c r="G27" s="4">
        <v>801636.5199999999</v>
      </c>
      <c r="H27" s="4"/>
      <c r="I27" s="4"/>
      <c r="J27" s="4"/>
      <c r="K27" s="4"/>
      <c r="L27" s="4"/>
      <c r="M27" s="9">
        <v>801636.5199999999</v>
      </c>
      <c r="N27" s="15"/>
      <c r="O27" s="12"/>
      <c r="P27" s="10"/>
    </row>
    <row r="28" spans="2:16">
      <c r="B28" s="16" t="s">
        <v>44</v>
      </c>
      <c r="C28" s="52" t="s">
        <v>50</v>
      </c>
      <c r="D28" s="53" t="s">
        <v>34</v>
      </c>
      <c r="E28" s="53" t="s">
        <v>51</v>
      </c>
      <c r="F28" s="53">
        <v>890300279</v>
      </c>
      <c r="G28" s="4">
        <v>84.619999999999933</v>
      </c>
      <c r="H28" s="4"/>
      <c r="I28" s="4"/>
      <c r="J28" s="4"/>
      <c r="K28" s="4"/>
      <c r="L28" s="4"/>
      <c r="M28" s="9">
        <v>84.619999999999933</v>
      </c>
      <c r="N28" s="1"/>
      <c r="O28" s="12"/>
      <c r="P28" s="10"/>
    </row>
    <row r="29" spans="2:16">
      <c r="B29" s="16" t="s">
        <v>44</v>
      </c>
      <c r="C29" s="52" t="s">
        <v>52</v>
      </c>
      <c r="D29" s="53" t="s">
        <v>18</v>
      </c>
      <c r="E29" s="53" t="s">
        <v>53</v>
      </c>
      <c r="F29" s="53">
        <v>890300279</v>
      </c>
      <c r="G29" s="4">
        <v>1828313.5</v>
      </c>
      <c r="H29" s="4"/>
      <c r="I29" s="4"/>
      <c r="J29" s="4"/>
      <c r="K29" s="4"/>
      <c r="L29" s="4"/>
      <c r="M29" s="9">
        <v>1828313.5</v>
      </c>
      <c r="N29" s="1"/>
      <c r="O29" s="12"/>
      <c r="P29" s="10"/>
    </row>
    <row r="30" spans="2:16">
      <c r="B30" s="74" t="s">
        <v>54</v>
      </c>
      <c r="C30" s="75"/>
      <c r="D30" s="75"/>
      <c r="E30" s="75"/>
      <c r="F30" s="75"/>
      <c r="G30" s="38">
        <v>3901671.06</v>
      </c>
      <c r="H30" s="38">
        <v>0</v>
      </c>
      <c r="I30" s="38">
        <v>0.2</v>
      </c>
      <c r="J30" s="38">
        <v>0</v>
      </c>
      <c r="K30" s="38">
        <v>0</v>
      </c>
      <c r="L30" s="38">
        <v>0</v>
      </c>
      <c r="M30" s="39">
        <v>3901671.26</v>
      </c>
      <c r="N30" s="1"/>
      <c r="O30" s="12"/>
      <c r="P30" s="10"/>
    </row>
    <row r="31" spans="2:16">
      <c r="B31" s="16" t="s">
        <v>55</v>
      </c>
      <c r="C31" s="52" t="s">
        <v>56</v>
      </c>
      <c r="D31" s="53" t="s">
        <v>18</v>
      </c>
      <c r="E31" s="53" t="s">
        <v>21</v>
      </c>
      <c r="F31" s="53">
        <v>860007335</v>
      </c>
      <c r="G31" s="3">
        <v>33.36</v>
      </c>
      <c r="H31" s="4"/>
      <c r="I31" s="4"/>
      <c r="J31" s="4"/>
      <c r="K31" s="4"/>
      <c r="L31" s="23"/>
      <c r="M31" s="9">
        <v>33.36</v>
      </c>
      <c r="N31" s="1"/>
      <c r="O31" s="12"/>
      <c r="P31" s="10"/>
    </row>
    <row r="32" spans="2:16">
      <c r="B32" s="74" t="s">
        <v>57</v>
      </c>
      <c r="C32" s="75"/>
      <c r="D32" s="75"/>
      <c r="E32" s="75"/>
      <c r="F32" s="75"/>
      <c r="G32" s="38">
        <v>33.36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9">
        <v>33.36</v>
      </c>
      <c r="N32" s="1"/>
      <c r="O32" s="12"/>
      <c r="P32" s="10"/>
    </row>
    <row r="33" spans="2:18">
      <c r="B33" s="16" t="s">
        <v>58</v>
      </c>
      <c r="C33" s="52" t="s">
        <v>59</v>
      </c>
      <c r="D33" s="53" t="s">
        <v>18</v>
      </c>
      <c r="E33" s="53" t="s">
        <v>60</v>
      </c>
      <c r="F33" s="53">
        <v>800037800</v>
      </c>
      <c r="G33" s="24">
        <v>199515</v>
      </c>
      <c r="H33" s="4"/>
      <c r="I33" s="4">
        <v>4.6800000000000006</v>
      </c>
      <c r="J33" s="4"/>
      <c r="K33" s="4"/>
      <c r="L33" s="4"/>
      <c r="M33" s="9">
        <v>199519.68</v>
      </c>
      <c r="N33" s="1"/>
      <c r="O33" s="12"/>
      <c r="P33" s="1"/>
      <c r="Q33" s="1"/>
      <c r="R33" s="1"/>
    </row>
    <row r="34" spans="2:18">
      <c r="B34" s="16" t="s">
        <v>58</v>
      </c>
      <c r="C34" s="52" t="s">
        <v>61</v>
      </c>
      <c r="D34" s="53" t="s">
        <v>18</v>
      </c>
      <c r="E34" s="53" t="s">
        <v>62</v>
      </c>
      <c r="F34" s="53">
        <v>800037800</v>
      </c>
      <c r="G34" s="24">
        <v>412541</v>
      </c>
      <c r="H34" s="4"/>
      <c r="I34" s="4"/>
      <c r="J34" s="4"/>
      <c r="K34" s="4"/>
      <c r="L34" s="4"/>
      <c r="M34" s="9">
        <v>412541</v>
      </c>
      <c r="N34" s="1"/>
      <c r="O34" s="12"/>
      <c r="P34" s="1"/>
      <c r="Q34" s="1"/>
      <c r="R34" s="1"/>
    </row>
    <row r="35" spans="2:18">
      <c r="B35" s="74" t="s">
        <v>63</v>
      </c>
      <c r="C35" s="75"/>
      <c r="D35" s="75"/>
      <c r="E35" s="75"/>
      <c r="F35" s="75"/>
      <c r="G35" s="38">
        <v>612056</v>
      </c>
      <c r="H35" s="38">
        <v>0</v>
      </c>
      <c r="I35" s="38">
        <v>4.6800000000000006</v>
      </c>
      <c r="J35" s="38">
        <v>0</v>
      </c>
      <c r="K35" s="38">
        <v>0</v>
      </c>
      <c r="L35" s="38">
        <v>0</v>
      </c>
      <c r="M35" s="39">
        <v>612060.67999999993</v>
      </c>
      <c r="N35" s="1"/>
      <c r="O35" s="12"/>
      <c r="P35" s="1"/>
      <c r="Q35" s="1"/>
      <c r="R35" s="1"/>
    </row>
    <row r="36" spans="2:18">
      <c r="B36" s="16" t="s">
        <v>64</v>
      </c>
      <c r="C36" s="52" t="s">
        <v>65</v>
      </c>
      <c r="D36" s="53" t="s">
        <v>18</v>
      </c>
      <c r="E36" s="53" t="s">
        <v>21</v>
      </c>
      <c r="F36" s="53">
        <v>860034313</v>
      </c>
      <c r="G36" s="4">
        <v>338281.44</v>
      </c>
      <c r="H36" s="4"/>
      <c r="I36" s="4"/>
      <c r="J36" s="4"/>
      <c r="K36" s="4"/>
      <c r="L36" s="4"/>
      <c r="M36" s="9">
        <v>338281.44</v>
      </c>
      <c r="N36" s="1"/>
      <c r="O36" s="12"/>
      <c r="P36" s="10"/>
      <c r="Q36" s="1"/>
      <c r="R36" s="1"/>
    </row>
    <row r="37" spans="2:18">
      <c r="B37" s="16" t="s">
        <v>64</v>
      </c>
      <c r="C37" s="52" t="s">
        <v>66</v>
      </c>
      <c r="D37" s="53" t="s">
        <v>34</v>
      </c>
      <c r="E37" s="53" t="s">
        <v>67</v>
      </c>
      <c r="F37" s="53">
        <v>860034313</v>
      </c>
      <c r="G37" s="4">
        <v>0</v>
      </c>
      <c r="H37" s="4"/>
      <c r="I37" s="4"/>
      <c r="J37" s="4"/>
      <c r="K37" s="4"/>
      <c r="L37" s="4"/>
      <c r="M37" s="9">
        <v>0</v>
      </c>
      <c r="N37" s="1"/>
      <c r="O37" s="12"/>
      <c r="P37" s="10"/>
      <c r="Q37" s="1"/>
      <c r="R37" s="1"/>
    </row>
    <row r="38" spans="2:18">
      <c r="B38" s="16" t="s">
        <v>64</v>
      </c>
      <c r="C38" s="52" t="s">
        <v>68</v>
      </c>
      <c r="D38" s="53" t="s">
        <v>18</v>
      </c>
      <c r="E38" s="53" t="s">
        <v>21</v>
      </c>
      <c r="F38" s="53">
        <v>860034313</v>
      </c>
      <c r="G38" s="4">
        <v>3220.85</v>
      </c>
      <c r="H38" s="4"/>
      <c r="I38" s="4"/>
      <c r="J38" s="4"/>
      <c r="K38" s="4"/>
      <c r="L38" s="4"/>
      <c r="M38" s="9">
        <v>3220.85</v>
      </c>
      <c r="N38" s="1"/>
      <c r="O38" s="12"/>
      <c r="P38" s="10"/>
      <c r="Q38" s="1"/>
      <c r="R38" s="1"/>
    </row>
    <row r="39" spans="2:18">
      <c r="B39" s="74" t="s">
        <v>69</v>
      </c>
      <c r="C39" s="75"/>
      <c r="D39" s="75"/>
      <c r="E39" s="75"/>
      <c r="F39" s="75"/>
      <c r="G39" s="38">
        <v>341502.29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9">
        <v>341502.29</v>
      </c>
      <c r="N39" s="1"/>
      <c r="O39" s="12"/>
      <c r="P39" s="11"/>
      <c r="Q39" s="1"/>
      <c r="R39" s="1"/>
    </row>
    <row r="40" spans="2:18">
      <c r="B40" s="16" t="s">
        <v>70</v>
      </c>
      <c r="C40" s="52" t="s">
        <v>71</v>
      </c>
      <c r="D40" s="53" t="s">
        <v>18</v>
      </c>
      <c r="E40" s="53" t="s">
        <v>72</v>
      </c>
      <c r="F40" s="53">
        <v>860035827</v>
      </c>
      <c r="G40" s="40">
        <v>708.21</v>
      </c>
      <c r="H40" s="4"/>
      <c r="I40" s="4"/>
      <c r="J40" s="4"/>
      <c r="K40" s="4"/>
      <c r="L40" s="4"/>
      <c r="M40" s="22">
        <v>708.21</v>
      </c>
      <c r="N40" s="1"/>
      <c r="O40" s="12"/>
      <c r="P40" s="10"/>
      <c r="Q40" s="1"/>
      <c r="R40" s="1"/>
    </row>
    <row r="41" spans="2:18">
      <c r="B41" s="16" t="s">
        <v>70</v>
      </c>
      <c r="C41" s="52" t="s">
        <v>73</v>
      </c>
      <c r="D41" s="53" t="s">
        <v>18</v>
      </c>
      <c r="E41" s="53" t="s">
        <v>74</v>
      </c>
      <c r="F41" s="53">
        <v>860035827</v>
      </c>
      <c r="G41" s="3">
        <v>754.33</v>
      </c>
      <c r="H41" s="4"/>
      <c r="I41" s="4"/>
      <c r="J41" s="4"/>
      <c r="K41" s="4"/>
      <c r="L41" s="4"/>
      <c r="M41" s="22">
        <v>754.33</v>
      </c>
      <c r="N41" s="1"/>
      <c r="O41" s="12"/>
      <c r="P41" s="1"/>
      <c r="Q41" s="1"/>
      <c r="R41" s="1"/>
    </row>
    <row r="42" spans="2:18">
      <c r="B42" s="16" t="s">
        <v>70</v>
      </c>
      <c r="C42" s="52" t="s">
        <v>75</v>
      </c>
      <c r="D42" s="53" t="s">
        <v>18</v>
      </c>
      <c r="E42" s="53" t="s">
        <v>21</v>
      </c>
      <c r="F42" s="53">
        <v>860035827</v>
      </c>
      <c r="G42" s="3">
        <v>281.07</v>
      </c>
      <c r="H42" s="4"/>
      <c r="I42" s="4"/>
      <c r="J42" s="4"/>
      <c r="K42" s="4"/>
      <c r="L42" s="4"/>
      <c r="M42" s="22">
        <v>281.07</v>
      </c>
      <c r="N42" s="1"/>
      <c r="O42" s="12"/>
      <c r="P42" s="1"/>
      <c r="Q42" s="1"/>
      <c r="R42" s="1"/>
    </row>
    <row r="43" spans="2:18">
      <c r="B43" s="74" t="s">
        <v>76</v>
      </c>
      <c r="C43" s="75"/>
      <c r="D43" s="75"/>
      <c r="E43" s="75"/>
      <c r="F43" s="75"/>
      <c r="G43" s="38">
        <v>1743.61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9">
        <v>1743.61</v>
      </c>
      <c r="N43" s="1"/>
      <c r="O43" s="12"/>
      <c r="P43" s="1"/>
      <c r="Q43" s="11"/>
      <c r="R43" s="11"/>
    </row>
    <row r="44" spans="2:18">
      <c r="B44" s="16" t="s">
        <v>77</v>
      </c>
      <c r="C44" s="52" t="s">
        <v>78</v>
      </c>
      <c r="D44" s="53" t="s">
        <v>18</v>
      </c>
      <c r="E44" s="53" t="s">
        <v>21</v>
      </c>
      <c r="F44" s="53">
        <v>890200756</v>
      </c>
      <c r="G44" s="15">
        <v>84970.120000004768</v>
      </c>
      <c r="H44" s="4"/>
      <c r="I44" s="4"/>
      <c r="J44" s="4"/>
      <c r="K44" s="4"/>
      <c r="L44" s="4"/>
      <c r="M44" s="9">
        <v>84970.120000004768</v>
      </c>
      <c r="N44" s="1"/>
      <c r="O44" s="12"/>
      <c r="P44" s="1"/>
      <c r="Q44" s="11"/>
      <c r="R44" s="11"/>
    </row>
    <row r="45" spans="2:18">
      <c r="B45" s="74" t="s">
        <v>79</v>
      </c>
      <c r="C45" s="75"/>
      <c r="D45" s="75"/>
      <c r="E45" s="75"/>
      <c r="F45" s="75"/>
      <c r="G45" s="38">
        <v>84970.120000004768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9">
        <v>84970.120000004768</v>
      </c>
      <c r="N45" s="1"/>
      <c r="O45" s="12"/>
      <c r="P45" s="1"/>
      <c r="Q45" s="11"/>
      <c r="R45" s="11"/>
    </row>
    <row r="46" spans="2:18">
      <c r="B46" s="16" t="s">
        <v>80</v>
      </c>
      <c r="C46" s="57">
        <v>140201246301</v>
      </c>
      <c r="D46" s="53" t="s">
        <v>18</v>
      </c>
      <c r="E46" s="53" t="s">
        <v>21</v>
      </c>
      <c r="F46" s="53">
        <v>900406150</v>
      </c>
      <c r="G46" s="41">
        <v>51412</v>
      </c>
      <c r="H46" s="4"/>
      <c r="I46" s="4"/>
      <c r="J46" s="4"/>
      <c r="K46" s="4"/>
      <c r="L46" s="4"/>
      <c r="M46" s="9">
        <v>51412</v>
      </c>
      <c r="N46" s="1"/>
      <c r="O46" s="12"/>
      <c r="P46" s="1"/>
      <c r="Q46" s="1"/>
      <c r="R46" s="1"/>
    </row>
    <row r="47" spans="2:18">
      <c r="B47" s="74" t="s">
        <v>81</v>
      </c>
      <c r="C47" s="75"/>
      <c r="D47" s="75"/>
      <c r="E47" s="75"/>
      <c r="F47" s="75"/>
      <c r="G47" s="38">
        <v>51412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9">
        <v>51412</v>
      </c>
      <c r="N47" s="1"/>
      <c r="O47" s="12"/>
      <c r="P47" s="1"/>
      <c r="Q47" s="1"/>
      <c r="R47" s="1"/>
    </row>
    <row r="48" spans="2:18">
      <c r="B48" s="16" t="s">
        <v>82</v>
      </c>
      <c r="C48" s="52" t="s">
        <v>83</v>
      </c>
      <c r="D48" s="53" t="s">
        <v>18</v>
      </c>
      <c r="E48" s="53" t="s">
        <v>21</v>
      </c>
      <c r="F48" s="53">
        <v>811022688</v>
      </c>
      <c r="G48" s="20">
        <v>33924</v>
      </c>
      <c r="H48" s="4"/>
      <c r="I48" s="4"/>
      <c r="J48" s="4"/>
      <c r="K48" s="4"/>
      <c r="L48" s="4"/>
      <c r="M48" s="9">
        <v>33924</v>
      </c>
      <c r="N48" s="1"/>
      <c r="O48" s="12"/>
      <c r="P48" s="1"/>
      <c r="Q48" s="1"/>
      <c r="R48" s="1"/>
    </row>
    <row r="49" spans="1:16">
      <c r="A49" s="1"/>
      <c r="B49" s="74" t="s">
        <v>84</v>
      </c>
      <c r="C49" s="75"/>
      <c r="D49" s="75"/>
      <c r="E49" s="75"/>
      <c r="F49" s="75"/>
      <c r="G49" s="38">
        <v>33924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9">
        <v>33924</v>
      </c>
      <c r="N49" s="1"/>
      <c r="O49" s="12"/>
      <c r="P49" s="1"/>
    </row>
    <row r="50" spans="1:16">
      <c r="A50" s="1"/>
      <c r="B50" s="76" t="s">
        <v>85</v>
      </c>
      <c r="C50" s="77"/>
      <c r="D50" s="77"/>
      <c r="E50" s="77"/>
      <c r="F50" s="77"/>
      <c r="G50" s="64">
        <v>5897533.3500000052</v>
      </c>
      <c r="H50" s="64">
        <v>0</v>
      </c>
      <c r="I50" s="64">
        <v>4.8800000000000008</v>
      </c>
      <c r="J50" s="64">
        <v>0</v>
      </c>
      <c r="K50" s="64">
        <v>0</v>
      </c>
      <c r="L50" s="64">
        <v>0</v>
      </c>
      <c r="M50" s="65">
        <v>5897538.2300000051</v>
      </c>
      <c r="N50" s="1"/>
      <c r="O50" s="12"/>
      <c r="P50" s="1"/>
    </row>
    <row r="51" spans="1:16">
      <c r="A51" s="1"/>
      <c r="B51" s="78" t="s">
        <v>86</v>
      </c>
      <c r="C51" s="79"/>
      <c r="D51" s="79"/>
      <c r="E51" s="79"/>
      <c r="F51" s="79"/>
      <c r="G51" s="79"/>
      <c r="H51" s="79"/>
      <c r="I51" s="79"/>
      <c r="J51" s="79"/>
      <c r="K51" s="79"/>
      <c r="L51" s="79"/>
      <c r="M51" s="80"/>
      <c r="N51" s="1"/>
      <c r="O51" s="1"/>
      <c r="P51" s="1"/>
    </row>
    <row r="52" spans="1:16">
      <c r="A52" s="1"/>
      <c r="B52" s="66" t="s">
        <v>4</v>
      </c>
      <c r="C52" s="67" t="s">
        <v>5</v>
      </c>
      <c r="D52" s="68" t="s">
        <v>6</v>
      </c>
      <c r="E52" s="68" t="s">
        <v>7</v>
      </c>
      <c r="F52" s="68" t="s">
        <v>8</v>
      </c>
      <c r="G52" s="69" t="s">
        <v>87</v>
      </c>
      <c r="H52" s="33"/>
      <c r="I52" s="1"/>
      <c r="J52" s="1"/>
      <c r="K52" s="31"/>
      <c r="L52" s="31"/>
      <c r="M52" s="34"/>
      <c r="N52" s="1"/>
      <c r="O52" s="1"/>
      <c r="P52" s="1"/>
    </row>
    <row r="53" spans="1:16">
      <c r="A53" s="1"/>
      <c r="B53" s="6" t="s">
        <v>88</v>
      </c>
      <c r="C53" s="43">
        <v>1101203000501</v>
      </c>
      <c r="D53" s="8" t="s">
        <v>89</v>
      </c>
      <c r="E53" s="8" t="s">
        <v>90</v>
      </c>
      <c r="F53" s="8">
        <v>800143157</v>
      </c>
      <c r="G53" s="5">
        <v>128469508.73</v>
      </c>
      <c r="H53" s="1"/>
      <c r="I53" s="1"/>
      <c r="J53" s="1"/>
      <c r="K53" s="1"/>
      <c r="L53" s="1"/>
      <c r="M53" s="36"/>
      <c r="N53" s="1"/>
      <c r="O53" s="1"/>
      <c r="P53" s="1"/>
    </row>
    <row r="54" spans="1:16">
      <c r="A54" s="1"/>
      <c r="B54" s="6" t="s">
        <v>88</v>
      </c>
      <c r="C54" s="43">
        <v>1101203000511</v>
      </c>
      <c r="D54" s="8" t="s">
        <v>89</v>
      </c>
      <c r="E54" s="8" t="s">
        <v>91</v>
      </c>
      <c r="F54" s="8">
        <v>800143157</v>
      </c>
      <c r="G54" s="5">
        <v>5104779.7</v>
      </c>
      <c r="H54" s="1"/>
      <c r="I54" s="1"/>
      <c r="J54" s="1"/>
      <c r="K54" s="31"/>
      <c r="L54" s="31"/>
      <c r="M54" s="34"/>
      <c r="N54" s="1"/>
      <c r="O54" s="1"/>
      <c r="P54" s="1"/>
    </row>
    <row r="55" spans="1:16">
      <c r="A55" s="1"/>
      <c r="B55" s="6" t="s">
        <v>88</v>
      </c>
      <c r="C55" s="43">
        <v>1101203000514</v>
      </c>
      <c r="D55" s="8" t="s">
        <v>89</v>
      </c>
      <c r="E55" s="8" t="s">
        <v>92</v>
      </c>
      <c r="F55" s="8">
        <v>800143157</v>
      </c>
      <c r="G55" s="5">
        <v>100780.07</v>
      </c>
      <c r="H55" s="1"/>
      <c r="I55" s="1"/>
      <c r="J55" s="1"/>
      <c r="K55" s="1"/>
      <c r="L55" s="1"/>
      <c r="M55" s="34"/>
      <c r="N55" s="1"/>
      <c r="O55" s="1"/>
      <c r="P55" s="1"/>
    </row>
    <row r="56" spans="1:16">
      <c r="A56" s="1"/>
      <c r="B56" s="6" t="s">
        <v>88</v>
      </c>
      <c r="C56" s="58">
        <v>1101203000782</v>
      </c>
      <c r="D56" s="8" t="s">
        <v>89</v>
      </c>
      <c r="E56" s="8" t="s">
        <v>93</v>
      </c>
      <c r="F56" s="8">
        <v>800143157</v>
      </c>
      <c r="G56" s="5">
        <v>32295852.260000002</v>
      </c>
      <c r="H56" s="1"/>
      <c r="I56" s="1"/>
      <c r="J56" s="1"/>
      <c r="K56" s="1"/>
      <c r="L56" s="1"/>
      <c r="M56" s="34"/>
      <c r="N56" s="1"/>
      <c r="O56" s="1"/>
      <c r="P56" s="2"/>
    </row>
    <row r="57" spans="1:16">
      <c r="A57" s="1"/>
      <c r="B57" s="44" t="s">
        <v>94</v>
      </c>
      <c r="C57" s="45"/>
      <c r="D57" s="46"/>
      <c r="E57" s="46"/>
      <c r="F57" s="46"/>
      <c r="G57" s="47">
        <v>165970920.75999999</v>
      </c>
      <c r="H57" s="1"/>
      <c r="I57" s="1"/>
      <c r="J57" s="1"/>
      <c r="K57" s="1"/>
      <c r="L57" s="1"/>
      <c r="M57" s="34"/>
      <c r="N57" s="1"/>
      <c r="O57" s="1"/>
      <c r="P57" s="2"/>
    </row>
    <row r="58" spans="1:16">
      <c r="A58" s="1"/>
      <c r="B58" s="6" t="s">
        <v>95</v>
      </c>
      <c r="C58" s="7"/>
      <c r="D58" s="8"/>
      <c r="E58" s="8"/>
      <c r="F58" s="8"/>
      <c r="G58" s="5">
        <v>639</v>
      </c>
      <c r="H58" s="1"/>
      <c r="I58" s="32"/>
      <c r="J58" s="1"/>
      <c r="K58" s="1"/>
      <c r="L58" s="72" t="s">
        <v>96</v>
      </c>
      <c r="M58" s="73"/>
      <c r="N58" s="1"/>
      <c r="O58" s="1"/>
      <c r="P58" s="2"/>
    </row>
    <row r="59" spans="1:16" ht="15.75" thickBot="1">
      <c r="A59" s="1"/>
      <c r="B59" s="48" t="s">
        <v>97</v>
      </c>
      <c r="C59" s="49"/>
      <c r="D59" s="50"/>
      <c r="E59" s="50"/>
      <c r="F59" s="50"/>
      <c r="G59" s="51">
        <v>171869097.99000001</v>
      </c>
      <c r="H59" s="37"/>
      <c r="I59" s="33"/>
      <c r="J59" s="1"/>
      <c r="K59" s="1"/>
      <c r="L59" s="62" t="s">
        <v>98</v>
      </c>
      <c r="M59" s="63">
        <v>0</v>
      </c>
      <c r="N59" s="1"/>
      <c r="O59" s="1"/>
      <c r="P59" s="2"/>
    </row>
    <row r="60" spans="1:16" ht="16.5" thickTop="1" thickBot="1">
      <c r="A60" s="1"/>
      <c r="B60" s="42" t="s">
        <v>99</v>
      </c>
      <c r="C60" s="17"/>
      <c r="D60" s="18"/>
      <c r="E60" s="18"/>
      <c r="F60" s="18"/>
      <c r="G60" s="18"/>
      <c r="H60" s="18"/>
      <c r="I60" s="18"/>
      <c r="J60" s="18"/>
      <c r="K60" s="18"/>
      <c r="L60" s="18"/>
      <c r="M60" s="19"/>
      <c r="N60" s="1"/>
      <c r="O60" s="1"/>
      <c r="P60" s="28"/>
    </row>
    <row r="61" spans="1:16" ht="15.75" thickTop="1">
      <c r="A61" s="2" t="s">
        <v>100</v>
      </c>
      <c r="B61" s="13" t="s">
        <v>100</v>
      </c>
      <c r="C61" s="14" t="s">
        <v>100</v>
      </c>
      <c r="D61" s="2" t="s">
        <v>100</v>
      </c>
      <c r="E61" s="2" t="s">
        <v>100</v>
      </c>
      <c r="F61" s="2" t="s">
        <v>100</v>
      </c>
      <c r="G61" s="1"/>
      <c r="H61" s="2" t="s">
        <v>100</v>
      </c>
      <c r="I61" s="1"/>
      <c r="J61" s="1"/>
      <c r="K61" s="1"/>
      <c r="L61" s="1"/>
      <c r="M61" s="2" t="s">
        <v>101</v>
      </c>
      <c r="N61" s="2" t="s">
        <v>100</v>
      </c>
      <c r="O61" s="1"/>
      <c r="P61" s="1"/>
    </row>
    <row r="62" spans="1:16">
      <c r="A62" s="1"/>
      <c r="B62" s="1"/>
      <c r="C62" s="1"/>
      <c r="D62" s="1"/>
      <c r="E62" s="1"/>
      <c r="F62" s="1"/>
      <c r="G62" s="25"/>
      <c r="H62" s="1"/>
      <c r="I62" s="1"/>
      <c r="J62" s="1"/>
      <c r="K62" s="1"/>
      <c r="L62" s="1"/>
      <c r="M62" s="1"/>
      <c r="N62" s="1"/>
      <c r="O62" s="1"/>
      <c r="P62" s="1"/>
    </row>
    <row r="63" spans="1:16">
      <c r="A63" s="1"/>
      <c r="B63" s="1"/>
      <c r="C63" s="1"/>
      <c r="D63" s="1"/>
      <c r="E63" s="1"/>
      <c r="F63" s="1"/>
      <c r="G63" s="26"/>
      <c r="H63" s="1"/>
      <c r="I63" s="1"/>
      <c r="J63" s="1"/>
      <c r="K63" s="1"/>
      <c r="L63" s="1"/>
      <c r="M63" s="1"/>
      <c r="N63" s="1"/>
      <c r="O63" s="1"/>
      <c r="P63" s="1"/>
    </row>
  </sheetData>
  <mergeCells count="22">
    <mergeCell ref="B21:F21"/>
    <mergeCell ref="B9:F9"/>
    <mergeCell ref="B11:F11"/>
    <mergeCell ref="B14:F14"/>
    <mergeCell ref="B16:F16"/>
    <mergeCell ref="B24:F24"/>
    <mergeCell ref="B30:F30"/>
    <mergeCell ref="B32:F32"/>
    <mergeCell ref="B35:F35"/>
    <mergeCell ref="B39:F39"/>
    <mergeCell ref="B2:M2"/>
    <mergeCell ref="B1:M1"/>
    <mergeCell ref="B3:M3"/>
    <mergeCell ref="B4:M4"/>
    <mergeCell ref="B19:F19"/>
    <mergeCell ref="L58:M58"/>
    <mergeCell ref="B43:F43"/>
    <mergeCell ref="B45:F45"/>
    <mergeCell ref="B47:F47"/>
    <mergeCell ref="B49:F49"/>
    <mergeCell ref="B50:F50"/>
    <mergeCell ref="B51:M5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S65"/>
  <sheetViews>
    <sheetView workbookViewId="0">
      <selection activeCell="F5" sqref="F5"/>
    </sheetView>
  </sheetViews>
  <sheetFormatPr baseColWidth="10" defaultRowHeight="15"/>
  <cols>
    <col min="1" max="2" width="2" style="2" bestFit="1" customWidth="1"/>
    <col min="3" max="3" width="20.28515625" style="13" customWidth="1"/>
    <col min="4" max="4" width="22" style="14" bestFit="1" customWidth="1"/>
    <col min="5" max="5" width="7.28515625" style="2" bestFit="1" customWidth="1"/>
    <col min="6" max="6" width="30.140625" style="2" customWidth="1"/>
    <col min="7" max="7" width="12.42578125" style="2" bestFit="1" customWidth="1"/>
    <col min="8" max="8" width="28.5703125" style="2" bestFit="1" customWidth="1"/>
    <col min="9" max="9" width="19.7109375" style="2" bestFit="1" customWidth="1"/>
    <col min="10" max="10" width="22.5703125" style="2" bestFit="1" customWidth="1"/>
    <col min="11" max="11" width="18.140625" style="2" bestFit="1" customWidth="1"/>
    <col min="12" max="12" width="23.42578125" style="2" bestFit="1" customWidth="1"/>
    <col min="13" max="13" width="26.7109375" style="2" bestFit="1" customWidth="1"/>
    <col min="14" max="14" width="23.5703125" style="2" customWidth="1"/>
    <col min="15" max="15" width="2" style="2" bestFit="1" customWidth="1"/>
    <col min="16" max="16" width="14.5703125" style="2" customWidth="1"/>
    <col min="17" max="17" width="13.85546875" style="11" customWidth="1"/>
    <col min="18" max="16384" width="11.42578125" style="2"/>
  </cols>
  <sheetData>
    <row r="1" spans="3:17" ht="19.5" thickTop="1">
      <c r="C1" s="84" t="s">
        <v>0</v>
      </c>
      <c r="D1" s="85"/>
      <c r="E1" s="85"/>
      <c r="F1" s="85"/>
      <c r="G1" s="85"/>
      <c r="H1" s="85"/>
      <c r="I1" s="85"/>
      <c r="J1" s="85"/>
      <c r="K1" s="85"/>
      <c r="L1" s="85"/>
      <c r="M1" s="85"/>
      <c r="N1" s="86"/>
    </row>
    <row r="2" spans="3:17" ht="18.75">
      <c r="C2" s="81" t="s">
        <v>1</v>
      </c>
      <c r="D2" s="82"/>
      <c r="E2" s="82"/>
      <c r="F2" s="82"/>
      <c r="G2" s="82"/>
      <c r="H2" s="82"/>
      <c r="I2" s="82"/>
      <c r="J2" s="82"/>
      <c r="K2" s="82"/>
      <c r="L2" s="82"/>
      <c r="M2" s="82"/>
      <c r="N2" s="83"/>
    </row>
    <row r="3" spans="3:17" ht="18.75">
      <c r="C3" s="87" t="s">
        <v>2</v>
      </c>
      <c r="D3" s="88"/>
      <c r="E3" s="88"/>
      <c r="F3" s="88"/>
      <c r="G3" s="88"/>
      <c r="H3" s="88"/>
      <c r="I3" s="88"/>
      <c r="J3" s="88"/>
      <c r="K3" s="88"/>
      <c r="L3" s="88"/>
      <c r="M3" s="88"/>
      <c r="N3" s="89"/>
    </row>
    <row r="4" spans="3:17" ht="18.75">
      <c r="C4" s="87" t="s">
        <v>108</v>
      </c>
      <c r="D4" s="88"/>
      <c r="E4" s="88"/>
      <c r="F4" s="88"/>
      <c r="G4" s="88"/>
      <c r="H4" s="88"/>
      <c r="I4" s="88"/>
      <c r="J4" s="88"/>
      <c r="K4" s="88"/>
      <c r="L4" s="88"/>
      <c r="M4" s="88"/>
      <c r="N4" s="89"/>
    </row>
    <row r="5" spans="3:17">
      <c r="C5" s="35"/>
      <c r="N5" s="34"/>
    </row>
    <row r="6" spans="3:17" ht="45.75" thickBot="1">
      <c r="C6" s="59" t="s">
        <v>4</v>
      </c>
      <c r="D6" s="60" t="s">
        <v>5</v>
      </c>
      <c r="E6" s="60" t="s">
        <v>6</v>
      </c>
      <c r="F6" s="60" t="s">
        <v>7</v>
      </c>
      <c r="G6" s="60" t="s">
        <v>8</v>
      </c>
      <c r="H6" s="60" t="s">
        <v>9</v>
      </c>
      <c r="I6" s="60" t="s">
        <v>10</v>
      </c>
      <c r="J6" s="60" t="s">
        <v>11</v>
      </c>
      <c r="K6" s="60" t="s">
        <v>12</v>
      </c>
      <c r="L6" s="60" t="s">
        <v>13</v>
      </c>
      <c r="M6" s="60" t="s">
        <v>14</v>
      </c>
      <c r="N6" s="61" t="s">
        <v>15</v>
      </c>
    </row>
    <row r="7" spans="3:17" s="1" customFormat="1" ht="15.75" thickTop="1">
      <c r="C7" s="16" t="s">
        <v>16</v>
      </c>
      <c r="D7" s="52" t="s">
        <v>17</v>
      </c>
      <c r="E7" s="53" t="s">
        <v>18</v>
      </c>
      <c r="F7" s="54" t="s">
        <v>19</v>
      </c>
      <c r="G7" s="53">
        <v>860002964</v>
      </c>
      <c r="H7" s="4">
        <v>72</v>
      </c>
      <c r="I7" s="4"/>
      <c r="J7" s="4"/>
      <c r="K7" s="4"/>
      <c r="L7" s="4"/>
      <c r="M7" s="4"/>
      <c r="N7" s="9">
        <f>SUM(H7:L7)-K7</f>
        <v>72</v>
      </c>
      <c r="P7" s="12"/>
      <c r="Q7" s="10"/>
    </row>
    <row r="8" spans="3:17" s="1" customFormat="1">
      <c r="C8" s="16" t="s">
        <v>16</v>
      </c>
      <c r="D8" s="52" t="s">
        <v>20</v>
      </c>
      <c r="E8" s="53" t="s">
        <v>18</v>
      </c>
      <c r="F8" s="54" t="s">
        <v>21</v>
      </c>
      <c r="G8" s="53">
        <v>860002964</v>
      </c>
      <c r="H8" s="28">
        <v>93007</v>
      </c>
      <c r="I8" s="4"/>
      <c r="J8" s="4"/>
      <c r="K8" s="4"/>
      <c r="L8" s="4"/>
      <c r="M8" s="4"/>
      <c r="N8" s="9">
        <f>SUM(H8:L8)-K8</f>
        <v>93007</v>
      </c>
      <c r="P8" s="12"/>
      <c r="Q8" s="10"/>
    </row>
    <row r="9" spans="3:17" s="1" customFormat="1">
      <c r="C9" s="90" t="s">
        <v>22</v>
      </c>
      <c r="D9" s="91"/>
      <c r="E9" s="91"/>
      <c r="F9" s="91"/>
      <c r="G9" s="91"/>
      <c r="H9" s="38">
        <f t="shared" ref="H9:N9" si="0">SUM(H7:H8)</f>
        <v>93079</v>
      </c>
      <c r="I9" s="38">
        <f t="shared" si="0"/>
        <v>0</v>
      </c>
      <c r="J9" s="38">
        <f t="shared" si="0"/>
        <v>0</v>
      </c>
      <c r="K9" s="38">
        <f t="shared" si="0"/>
        <v>0</v>
      </c>
      <c r="L9" s="38">
        <f t="shared" si="0"/>
        <v>0</v>
      </c>
      <c r="M9" s="38">
        <f t="shared" si="0"/>
        <v>0</v>
      </c>
      <c r="N9" s="39">
        <f t="shared" si="0"/>
        <v>93079</v>
      </c>
      <c r="P9" s="12"/>
      <c r="Q9" s="10"/>
    </row>
    <row r="10" spans="3:17" s="1" customFormat="1">
      <c r="C10" s="55" t="s">
        <v>23</v>
      </c>
      <c r="D10" s="56">
        <v>220470174335</v>
      </c>
      <c r="E10" s="53" t="s">
        <v>18</v>
      </c>
      <c r="F10" s="53" t="s">
        <v>21</v>
      </c>
      <c r="G10" s="53">
        <v>860007738</v>
      </c>
      <c r="H10" s="29">
        <v>27573.750000000004</v>
      </c>
      <c r="I10" s="4"/>
      <c r="J10" s="4"/>
      <c r="K10" s="4"/>
      <c r="L10" s="4"/>
      <c r="M10" s="4"/>
      <c r="N10" s="9">
        <f>SUM(H10:L10)-K10</f>
        <v>27573.750000000004</v>
      </c>
      <c r="P10" s="12"/>
      <c r="Q10" s="10"/>
    </row>
    <row r="11" spans="3:17" s="1" customFormat="1">
      <c r="C11" s="74" t="s">
        <v>24</v>
      </c>
      <c r="D11" s="75"/>
      <c r="E11" s="75"/>
      <c r="F11" s="75"/>
      <c r="G11" s="75"/>
      <c r="H11" s="38">
        <f>SUM(H10)</f>
        <v>27573.750000000004</v>
      </c>
      <c r="I11" s="38">
        <f>+I10</f>
        <v>0</v>
      </c>
      <c r="J11" s="38">
        <f>+J10</f>
        <v>0</v>
      </c>
      <c r="K11" s="38">
        <f>+K10</f>
        <v>0</v>
      </c>
      <c r="L11" s="38">
        <f>+L10</f>
        <v>0</v>
      </c>
      <c r="M11" s="38">
        <f>+M10</f>
        <v>0</v>
      </c>
      <c r="N11" s="39">
        <f>SUM(N10)</f>
        <v>27573.750000000004</v>
      </c>
      <c r="P11" s="12"/>
      <c r="Q11" s="10"/>
    </row>
    <row r="12" spans="3:17" s="1" customFormat="1">
      <c r="C12" s="16" t="s">
        <v>25</v>
      </c>
      <c r="D12" s="52" t="s">
        <v>26</v>
      </c>
      <c r="E12" s="53" t="s">
        <v>18</v>
      </c>
      <c r="F12" s="53" t="s">
        <v>21</v>
      </c>
      <c r="G12" s="53">
        <v>890903938</v>
      </c>
      <c r="H12" s="29">
        <v>558571.61</v>
      </c>
      <c r="I12" s="4"/>
      <c r="J12" s="4"/>
      <c r="K12" s="4"/>
      <c r="L12" s="4"/>
      <c r="M12" s="23"/>
      <c r="N12" s="9">
        <f>+H12+I12+J12-K12+L12+M12</f>
        <v>558571.61</v>
      </c>
      <c r="P12" s="12"/>
      <c r="Q12" s="10"/>
    </row>
    <row r="13" spans="3:17" s="1" customFormat="1">
      <c r="C13" s="16" t="s">
        <v>25</v>
      </c>
      <c r="D13" s="52">
        <v>3186123122</v>
      </c>
      <c r="E13" s="53" t="s">
        <v>18</v>
      </c>
      <c r="F13" s="53" t="s">
        <v>21</v>
      </c>
      <c r="G13" s="53">
        <v>890903938</v>
      </c>
      <c r="H13" s="29">
        <v>200295.41</v>
      </c>
      <c r="I13" s="4"/>
      <c r="J13" s="4"/>
      <c r="K13" s="4"/>
      <c r="L13" s="4"/>
      <c r="M13" s="23"/>
      <c r="N13" s="9">
        <f>+H13+I13+J13-K13+L13+M13</f>
        <v>200295.41</v>
      </c>
      <c r="P13" s="12"/>
      <c r="Q13" s="10"/>
    </row>
    <row r="14" spans="3:17" s="1" customFormat="1">
      <c r="C14" s="74" t="s">
        <v>27</v>
      </c>
      <c r="D14" s="75"/>
      <c r="E14" s="75"/>
      <c r="F14" s="75"/>
      <c r="G14" s="75"/>
      <c r="H14" s="38">
        <f>SUM(H12:H13)</f>
        <v>758867.02</v>
      </c>
      <c r="I14" s="38">
        <f t="shared" ref="I14:N14" si="1">SUM(I12:I13)</f>
        <v>0</v>
      </c>
      <c r="J14" s="38">
        <f t="shared" si="1"/>
        <v>0</v>
      </c>
      <c r="K14" s="38"/>
      <c r="L14" s="38">
        <f t="shared" si="1"/>
        <v>0</v>
      </c>
      <c r="M14" s="38">
        <f t="shared" si="1"/>
        <v>0</v>
      </c>
      <c r="N14" s="39">
        <f t="shared" si="1"/>
        <v>758867.02</v>
      </c>
      <c r="P14" s="12"/>
      <c r="Q14" s="10"/>
    </row>
    <row r="15" spans="3:17" s="1" customFormat="1">
      <c r="C15" s="16" t="s">
        <v>28</v>
      </c>
      <c r="D15" s="52" t="s">
        <v>29</v>
      </c>
      <c r="E15" s="53" t="s">
        <v>18</v>
      </c>
      <c r="F15" s="53" t="s">
        <v>21</v>
      </c>
      <c r="G15" s="53">
        <v>860050750</v>
      </c>
      <c r="H15" s="27">
        <v>138186.85999999999</v>
      </c>
      <c r="I15" s="4"/>
      <c r="J15" s="4"/>
      <c r="K15" s="4"/>
      <c r="L15" s="4"/>
      <c r="M15" s="4"/>
      <c r="N15" s="9">
        <f>SUM(H15:L15)-K15</f>
        <v>138186.85999999999</v>
      </c>
      <c r="P15" s="12"/>
      <c r="Q15" s="10"/>
    </row>
    <row r="16" spans="3:17" s="1" customFormat="1">
      <c r="C16" s="74" t="s">
        <v>30</v>
      </c>
      <c r="D16" s="75"/>
      <c r="E16" s="75"/>
      <c r="F16" s="75"/>
      <c r="G16" s="75"/>
      <c r="H16" s="38">
        <f>SUM(H15)</f>
        <v>138186.85999999999</v>
      </c>
      <c r="I16" s="38">
        <f>+I15</f>
        <v>0</v>
      </c>
      <c r="J16" s="38">
        <f>+J15</f>
        <v>0</v>
      </c>
      <c r="K16" s="38">
        <f>+K15</f>
        <v>0</v>
      </c>
      <c r="L16" s="38">
        <f>+L15</f>
        <v>0</v>
      </c>
      <c r="M16" s="38">
        <f>+M15</f>
        <v>0</v>
      </c>
      <c r="N16" s="39">
        <f>SUM(N15)</f>
        <v>138186.85999999999</v>
      </c>
      <c r="P16" s="12"/>
      <c r="Q16" s="10"/>
    </row>
    <row r="17" spans="3:17" s="1" customFormat="1">
      <c r="C17" s="16" t="s">
        <v>31</v>
      </c>
      <c r="D17" s="52" t="s">
        <v>32</v>
      </c>
      <c r="E17" s="53" t="s">
        <v>18</v>
      </c>
      <c r="F17" s="53" t="s">
        <v>21</v>
      </c>
      <c r="G17" s="53">
        <v>860003020</v>
      </c>
      <c r="H17" s="21">
        <v>87835</v>
      </c>
      <c r="I17" s="4"/>
      <c r="J17" s="4"/>
      <c r="K17" s="4"/>
      <c r="L17" s="4"/>
      <c r="M17" s="4"/>
      <c r="N17" s="9">
        <f>SUM(H17:L17)-K17</f>
        <v>87835</v>
      </c>
      <c r="P17" s="12"/>
      <c r="Q17" s="10"/>
    </row>
    <row r="18" spans="3:17" s="1" customFormat="1">
      <c r="C18" s="16" t="s">
        <v>31</v>
      </c>
      <c r="D18" s="52" t="s">
        <v>33</v>
      </c>
      <c r="E18" s="53" t="s">
        <v>34</v>
      </c>
      <c r="F18" s="53" t="s">
        <v>35</v>
      </c>
      <c r="G18" s="53">
        <v>860003020</v>
      </c>
      <c r="H18" s="21">
        <v>0</v>
      </c>
      <c r="I18" s="4"/>
      <c r="J18" s="4"/>
      <c r="K18" s="4"/>
      <c r="L18" s="4"/>
      <c r="M18" s="4"/>
      <c r="N18" s="9">
        <f>SUM(H18:L18)-K18</f>
        <v>0</v>
      </c>
      <c r="P18" s="12"/>
      <c r="Q18" s="10"/>
    </row>
    <row r="19" spans="3:17" s="1" customFormat="1">
      <c r="C19" s="16" t="s">
        <v>31</v>
      </c>
      <c r="D19" s="52" t="s">
        <v>103</v>
      </c>
      <c r="E19" s="53" t="s">
        <v>18</v>
      </c>
      <c r="F19" s="53" t="s">
        <v>21</v>
      </c>
      <c r="G19" s="53">
        <v>860003020</v>
      </c>
      <c r="H19" s="21">
        <v>34494</v>
      </c>
      <c r="I19" s="4"/>
      <c r="J19" s="4"/>
      <c r="K19" s="4"/>
      <c r="L19" s="4"/>
      <c r="M19" s="4"/>
      <c r="N19" s="9">
        <f>SUM(H19:L19)-K19</f>
        <v>34494</v>
      </c>
      <c r="P19" s="12"/>
      <c r="Q19" s="10"/>
    </row>
    <row r="20" spans="3:17" s="1" customFormat="1">
      <c r="C20" s="74" t="s">
        <v>36</v>
      </c>
      <c r="D20" s="75"/>
      <c r="E20" s="75"/>
      <c r="F20" s="75"/>
      <c r="G20" s="75"/>
      <c r="H20" s="38">
        <f>SUM(H17:H19)</f>
        <v>122329</v>
      </c>
      <c r="I20" s="38">
        <f>SUM(I17:I18)</f>
        <v>0</v>
      </c>
      <c r="J20" s="38">
        <f>SUM(J17:J18)</f>
        <v>0</v>
      </c>
      <c r="K20" s="38">
        <f>SUM(K17:K18)</f>
        <v>0</v>
      </c>
      <c r="L20" s="38">
        <f>SUM(L17:L18)</f>
        <v>0</v>
      </c>
      <c r="M20" s="38">
        <f>SUM(M17:M18)</f>
        <v>0</v>
      </c>
      <c r="N20" s="39">
        <f>SUM(N17:N19)</f>
        <v>122329</v>
      </c>
      <c r="P20" s="12"/>
      <c r="Q20" s="10"/>
    </row>
    <row r="21" spans="3:17" s="1" customFormat="1">
      <c r="C21" s="16" t="s">
        <v>37</v>
      </c>
      <c r="D21" s="52" t="s">
        <v>38</v>
      </c>
      <c r="E21" s="53" t="s">
        <v>18</v>
      </c>
      <c r="F21" s="53" t="s">
        <v>21</v>
      </c>
      <c r="G21" s="53">
        <v>860007660</v>
      </c>
      <c r="H21" s="30">
        <v>0</v>
      </c>
      <c r="I21" s="4"/>
      <c r="J21" s="4"/>
      <c r="K21" s="4"/>
      <c r="L21" s="4"/>
      <c r="M21" s="4"/>
      <c r="N21" s="9">
        <f>SUM(H21:L21)-K21</f>
        <v>0</v>
      </c>
      <c r="P21" s="12"/>
      <c r="Q21" s="10"/>
    </row>
    <row r="22" spans="3:17" s="1" customFormat="1">
      <c r="C22" s="74" t="s">
        <v>39</v>
      </c>
      <c r="D22" s="75"/>
      <c r="E22" s="75"/>
      <c r="F22" s="75"/>
      <c r="G22" s="75"/>
      <c r="H22" s="38">
        <f t="shared" ref="H22:N22" si="2">SUM(H21)</f>
        <v>0</v>
      </c>
      <c r="I22" s="38">
        <f t="shared" si="2"/>
        <v>0</v>
      </c>
      <c r="J22" s="38">
        <f t="shared" si="2"/>
        <v>0</v>
      </c>
      <c r="K22" s="38">
        <f t="shared" si="2"/>
        <v>0</v>
      </c>
      <c r="L22" s="38">
        <f t="shared" si="2"/>
        <v>0</v>
      </c>
      <c r="M22" s="38">
        <f t="shared" si="2"/>
        <v>0</v>
      </c>
      <c r="N22" s="39">
        <f t="shared" si="2"/>
        <v>0</v>
      </c>
      <c r="P22" s="12"/>
      <c r="Q22" s="10"/>
    </row>
    <row r="23" spans="3:17" s="1" customFormat="1">
      <c r="C23" s="16" t="s">
        <v>40</v>
      </c>
      <c r="D23" s="52" t="s">
        <v>41</v>
      </c>
      <c r="E23" s="53" t="s">
        <v>18</v>
      </c>
      <c r="F23" s="53" t="s">
        <v>21</v>
      </c>
      <c r="G23" s="53">
        <v>860034594</v>
      </c>
      <c r="H23" s="3">
        <v>273.06</v>
      </c>
      <c r="I23" s="4"/>
      <c r="J23" s="4"/>
      <c r="K23" s="4"/>
      <c r="L23" s="4"/>
      <c r="M23" s="4"/>
      <c r="N23" s="9">
        <f>SUM(H23:L23)-K23</f>
        <v>273.06</v>
      </c>
      <c r="P23" s="12"/>
      <c r="Q23" s="10"/>
    </row>
    <row r="24" spans="3:17" s="1" customFormat="1">
      <c r="C24" s="16" t="s">
        <v>40</v>
      </c>
      <c r="D24" s="52" t="s">
        <v>42</v>
      </c>
      <c r="E24" s="53" t="s">
        <v>18</v>
      </c>
      <c r="F24" s="53" t="s">
        <v>21</v>
      </c>
      <c r="G24" s="53">
        <v>860034594</v>
      </c>
      <c r="H24" s="3">
        <v>1396.39</v>
      </c>
      <c r="I24" s="4"/>
      <c r="J24" s="4"/>
      <c r="K24" s="4"/>
      <c r="L24" s="4"/>
      <c r="M24" s="4"/>
      <c r="N24" s="9">
        <f>SUM(H24:L24)-K24</f>
        <v>1396.39</v>
      </c>
      <c r="P24" s="12"/>
      <c r="Q24" s="10"/>
    </row>
    <row r="25" spans="3:17" s="1" customFormat="1">
      <c r="C25" s="74" t="s">
        <v>43</v>
      </c>
      <c r="D25" s="75"/>
      <c r="E25" s="75"/>
      <c r="F25" s="75"/>
      <c r="G25" s="75"/>
      <c r="H25" s="38">
        <f t="shared" ref="H25:N25" si="3">SUM(H23:H24)</f>
        <v>1669.45</v>
      </c>
      <c r="I25" s="38">
        <f t="shared" si="3"/>
        <v>0</v>
      </c>
      <c r="J25" s="38">
        <f t="shared" si="3"/>
        <v>0</v>
      </c>
      <c r="K25" s="38">
        <f t="shared" si="3"/>
        <v>0</v>
      </c>
      <c r="L25" s="38">
        <f t="shared" si="3"/>
        <v>0</v>
      </c>
      <c r="M25" s="38">
        <f t="shared" si="3"/>
        <v>0</v>
      </c>
      <c r="N25" s="39">
        <f t="shared" si="3"/>
        <v>1669.45</v>
      </c>
      <c r="P25" s="12"/>
      <c r="Q25" s="10"/>
    </row>
    <row r="26" spans="3:17" s="1" customFormat="1">
      <c r="C26" s="16" t="s">
        <v>44</v>
      </c>
      <c r="D26" s="52" t="s">
        <v>45</v>
      </c>
      <c r="E26" s="53" t="s">
        <v>34</v>
      </c>
      <c r="F26" s="53" t="s">
        <v>35</v>
      </c>
      <c r="G26" s="53">
        <v>890300279</v>
      </c>
      <c r="H26" s="4">
        <v>405109.19999999995</v>
      </c>
      <c r="I26" s="4"/>
      <c r="J26" s="4"/>
      <c r="K26" s="4"/>
      <c r="L26" s="4"/>
      <c r="M26" s="4"/>
      <c r="N26" s="9">
        <f>SUM(H26:L26)-K26+M26</f>
        <v>405109.19999999995</v>
      </c>
      <c r="O26" s="12"/>
      <c r="P26" s="12"/>
      <c r="Q26" s="10"/>
    </row>
    <row r="27" spans="3:17" s="1" customFormat="1">
      <c r="C27" s="16" t="s">
        <v>44</v>
      </c>
      <c r="D27" s="52" t="s">
        <v>46</v>
      </c>
      <c r="E27" s="53" t="s">
        <v>34</v>
      </c>
      <c r="F27" s="53" t="s">
        <v>47</v>
      </c>
      <c r="G27" s="53">
        <v>890300279</v>
      </c>
      <c r="H27" s="4">
        <v>655455.83000000007</v>
      </c>
      <c r="I27" s="4"/>
      <c r="J27" s="4"/>
      <c r="K27" s="4"/>
      <c r="L27" s="4"/>
      <c r="M27" s="4"/>
      <c r="N27" s="9">
        <f t="shared" ref="N27:N49" si="4">SUM(H27:L27)-K27</f>
        <v>655455.83000000007</v>
      </c>
      <c r="O27" s="15"/>
      <c r="P27" s="12"/>
      <c r="Q27" s="10"/>
    </row>
    <row r="28" spans="3:17" s="1" customFormat="1">
      <c r="C28" s="16" t="s">
        <v>44</v>
      </c>
      <c r="D28" s="52" t="s">
        <v>48</v>
      </c>
      <c r="E28" s="53" t="s">
        <v>34</v>
      </c>
      <c r="F28" s="53" t="s">
        <v>49</v>
      </c>
      <c r="G28" s="53">
        <v>890300279</v>
      </c>
      <c r="H28" s="4">
        <v>667599.30999999994</v>
      </c>
      <c r="I28" s="4"/>
      <c r="J28" s="4"/>
      <c r="K28" s="4"/>
      <c r="L28" s="4"/>
      <c r="M28" s="4"/>
      <c r="N28" s="9">
        <f t="shared" si="4"/>
        <v>667599.30999999994</v>
      </c>
      <c r="O28" s="15"/>
      <c r="P28" s="12"/>
      <c r="Q28" s="10"/>
    </row>
    <row r="29" spans="3:17" s="1" customFormat="1">
      <c r="C29" s="16" t="s">
        <v>44</v>
      </c>
      <c r="D29" s="52" t="s">
        <v>50</v>
      </c>
      <c r="E29" s="53" t="s">
        <v>34</v>
      </c>
      <c r="F29" s="53" t="s">
        <v>51</v>
      </c>
      <c r="G29" s="53">
        <v>890300279</v>
      </c>
      <c r="H29" s="4">
        <v>19.29</v>
      </c>
      <c r="I29" s="4"/>
      <c r="J29" s="4"/>
      <c r="K29" s="4"/>
      <c r="L29" s="4"/>
      <c r="M29" s="4"/>
      <c r="N29" s="9">
        <f t="shared" si="4"/>
        <v>19.29</v>
      </c>
      <c r="P29" s="12"/>
      <c r="Q29" s="10"/>
    </row>
    <row r="30" spans="3:17" s="1" customFormat="1">
      <c r="C30" s="16" t="s">
        <v>44</v>
      </c>
      <c r="D30" s="52" t="s">
        <v>52</v>
      </c>
      <c r="E30" s="53" t="s">
        <v>18</v>
      </c>
      <c r="F30" s="53" t="s">
        <v>53</v>
      </c>
      <c r="G30" s="53">
        <v>890300279</v>
      </c>
      <c r="H30" s="4">
        <v>113850438.15000001</v>
      </c>
      <c r="I30" s="4"/>
      <c r="J30" s="4"/>
      <c r="K30" s="4"/>
      <c r="L30" s="4"/>
      <c r="M30" s="4"/>
      <c r="N30" s="9">
        <f t="shared" si="4"/>
        <v>113850438.15000001</v>
      </c>
      <c r="P30" s="12"/>
      <c r="Q30" s="10"/>
    </row>
    <row r="31" spans="3:17" s="1" customFormat="1">
      <c r="C31" s="74" t="s">
        <v>54</v>
      </c>
      <c r="D31" s="75"/>
      <c r="E31" s="75"/>
      <c r="F31" s="75"/>
      <c r="G31" s="75"/>
      <c r="H31" s="38">
        <f t="shared" ref="H31:N31" si="5">SUM(H26:H30)</f>
        <v>115578621.78</v>
      </c>
      <c r="I31" s="38">
        <f t="shared" si="5"/>
        <v>0</v>
      </c>
      <c r="J31" s="38">
        <f t="shared" si="5"/>
        <v>0</v>
      </c>
      <c r="K31" s="38">
        <f t="shared" si="5"/>
        <v>0</v>
      </c>
      <c r="L31" s="38">
        <f t="shared" si="5"/>
        <v>0</v>
      </c>
      <c r="M31" s="38">
        <f t="shared" si="5"/>
        <v>0</v>
      </c>
      <c r="N31" s="39">
        <f t="shared" si="5"/>
        <v>115578621.78</v>
      </c>
      <c r="P31" s="12"/>
      <c r="Q31" s="10"/>
    </row>
    <row r="32" spans="3:17" s="1" customFormat="1">
      <c r="C32" s="16" t="s">
        <v>55</v>
      </c>
      <c r="D32" s="52" t="s">
        <v>56</v>
      </c>
      <c r="E32" s="53" t="s">
        <v>18</v>
      </c>
      <c r="F32" s="53" t="s">
        <v>21</v>
      </c>
      <c r="G32" s="53">
        <v>860007335</v>
      </c>
      <c r="H32" s="3">
        <v>4350.38</v>
      </c>
      <c r="I32" s="4"/>
      <c r="J32" s="4"/>
      <c r="K32" s="4"/>
      <c r="L32" s="4"/>
      <c r="M32" s="23"/>
      <c r="N32" s="9">
        <f t="shared" si="4"/>
        <v>4350.38</v>
      </c>
      <c r="P32" s="12"/>
      <c r="Q32" s="10"/>
    </row>
    <row r="33" spans="3:19" s="1" customFormat="1">
      <c r="C33" s="74" t="s">
        <v>57</v>
      </c>
      <c r="D33" s="75"/>
      <c r="E33" s="75"/>
      <c r="F33" s="75"/>
      <c r="G33" s="75"/>
      <c r="H33" s="38">
        <f t="shared" ref="H33:M33" si="6">SUM(H32)</f>
        <v>4350.38</v>
      </c>
      <c r="I33" s="38">
        <f t="shared" si="6"/>
        <v>0</v>
      </c>
      <c r="J33" s="38">
        <f t="shared" si="6"/>
        <v>0</v>
      </c>
      <c r="K33" s="38">
        <f t="shared" si="6"/>
        <v>0</v>
      </c>
      <c r="L33" s="38">
        <f t="shared" si="6"/>
        <v>0</v>
      </c>
      <c r="M33" s="38">
        <f t="shared" si="6"/>
        <v>0</v>
      </c>
      <c r="N33" s="39">
        <f>SUM(N32:N32)</f>
        <v>4350.38</v>
      </c>
      <c r="P33" s="12"/>
      <c r="Q33" s="10"/>
    </row>
    <row r="34" spans="3:19">
      <c r="C34" s="16" t="s">
        <v>58</v>
      </c>
      <c r="D34" s="52" t="s">
        <v>59</v>
      </c>
      <c r="E34" s="53" t="s">
        <v>18</v>
      </c>
      <c r="F34" s="53" t="s">
        <v>60</v>
      </c>
      <c r="G34" s="53">
        <v>800037800</v>
      </c>
      <c r="H34" s="24">
        <v>149223</v>
      </c>
      <c r="I34" s="4"/>
      <c r="J34" s="4">
        <v>1.21</v>
      </c>
      <c r="K34" s="4"/>
      <c r="L34" s="4"/>
      <c r="M34" s="4"/>
      <c r="N34" s="9">
        <f>SUM(H34:L34)-K34</f>
        <v>149224.21</v>
      </c>
      <c r="P34" s="12"/>
    </row>
    <row r="35" spans="3:19">
      <c r="C35" s="16" t="s">
        <v>58</v>
      </c>
      <c r="D35" s="52" t="s">
        <v>61</v>
      </c>
      <c r="E35" s="53" t="s">
        <v>18</v>
      </c>
      <c r="F35" s="53" t="s">
        <v>62</v>
      </c>
      <c r="G35" s="53">
        <v>800037800</v>
      </c>
      <c r="H35" s="24">
        <v>329</v>
      </c>
      <c r="I35" s="4"/>
      <c r="J35" s="4"/>
      <c r="K35" s="4"/>
      <c r="L35" s="4"/>
      <c r="M35" s="4"/>
      <c r="N35" s="9">
        <f t="shared" si="4"/>
        <v>329</v>
      </c>
      <c r="P35" s="12"/>
    </row>
    <row r="36" spans="3:19">
      <c r="C36" s="74" t="s">
        <v>63</v>
      </c>
      <c r="D36" s="75"/>
      <c r="E36" s="75"/>
      <c r="F36" s="75"/>
      <c r="G36" s="75"/>
      <c r="H36" s="38">
        <f t="shared" ref="H36:N36" si="7">SUM(H34:H35)</f>
        <v>149552</v>
      </c>
      <c r="I36" s="38">
        <f t="shared" si="7"/>
        <v>0</v>
      </c>
      <c r="J36" s="38">
        <f t="shared" si="7"/>
        <v>1.21</v>
      </c>
      <c r="K36" s="38">
        <f t="shared" si="7"/>
        <v>0</v>
      </c>
      <c r="L36" s="38">
        <f t="shared" si="7"/>
        <v>0</v>
      </c>
      <c r="M36" s="38">
        <f t="shared" si="7"/>
        <v>0</v>
      </c>
      <c r="N36" s="39">
        <f t="shared" si="7"/>
        <v>149553.21</v>
      </c>
      <c r="P36" s="12"/>
    </row>
    <row r="37" spans="3:19" s="1" customFormat="1">
      <c r="C37" s="16" t="s">
        <v>64</v>
      </c>
      <c r="D37" s="52" t="s">
        <v>65</v>
      </c>
      <c r="E37" s="53" t="s">
        <v>18</v>
      </c>
      <c r="F37" s="53" t="s">
        <v>21</v>
      </c>
      <c r="G37" s="53">
        <v>860034313</v>
      </c>
      <c r="H37" s="4">
        <v>306615.99</v>
      </c>
      <c r="I37" s="4"/>
      <c r="J37" s="4"/>
      <c r="K37" s="4"/>
      <c r="L37" s="4"/>
      <c r="M37" s="4"/>
      <c r="N37" s="9">
        <f t="shared" si="4"/>
        <v>306615.99</v>
      </c>
      <c r="P37" s="12"/>
      <c r="Q37" s="10"/>
    </row>
    <row r="38" spans="3:19" s="1" customFormat="1">
      <c r="C38" s="16" t="s">
        <v>64</v>
      </c>
      <c r="D38" s="52" t="s">
        <v>66</v>
      </c>
      <c r="E38" s="53" t="s">
        <v>34</v>
      </c>
      <c r="F38" s="53" t="s">
        <v>67</v>
      </c>
      <c r="G38" s="53">
        <v>860034313</v>
      </c>
      <c r="H38" s="4"/>
      <c r="I38" s="4"/>
      <c r="J38" s="4"/>
      <c r="K38" s="4"/>
      <c r="L38" s="4"/>
      <c r="M38" s="4"/>
      <c r="N38" s="9">
        <f t="shared" si="4"/>
        <v>0</v>
      </c>
      <c r="P38" s="12"/>
      <c r="Q38" s="10"/>
    </row>
    <row r="39" spans="3:19" s="1" customFormat="1">
      <c r="C39" s="16" t="s">
        <v>64</v>
      </c>
      <c r="D39" s="52" t="s">
        <v>68</v>
      </c>
      <c r="E39" s="53" t="s">
        <v>18</v>
      </c>
      <c r="F39" s="53" t="s">
        <v>21</v>
      </c>
      <c r="G39" s="53">
        <v>860034313</v>
      </c>
      <c r="H39" s="4">
        <v>4683.3</v>
      </c>
      <c r="I39" s="4"/>
      <c r="J39" s="4"/>
      <c r="K39" s="4"/>
      <c r="L39" s="4"/>
      <c r="M39" s="4"/>
      <c r="N39" s="9">
        <f>SUM(H39:L39)-K39</f>
        <v>4683.3</v>
      </c>
      <c r="P39" s="12"/>
      <c r="Q39" s="10"/>
    </row>
    <row r="40" spans="3:19" s="1" customFormat="1">
      <c r="C40" s="74" t="s">
        <v>69</v>
      </c>
      <c r="D40" s="75"/>
      <c r="E40" s="75"/>
      <c r="F40" s="75"/>
      <c r="G40" s="75"/>
      <c r="H40" s="38">
        <f t="shared" ref="H40:N40" si="8">SUM(H37:H39)</f>
        <v>311299.28999999998</v>
      </c>
      <c r="I40" s="38">
        <f t="shared" si="8"/>
        <v>0</v>
      </c>
      <c r="J40" s="38">
        <f t="shared" si="8"/>
        <v>0</v>
      </c>
      <c r="K40" s="38">
        <f t="shared" si="8"/>
        <v>0</v>
      </c>
      <c r="L40" s="38">
        <f t="shared" si="8"/>
        <v>0</v>
      </c>
      <c r="M40" s="38">
        <f t="shared" si="8"/>
        <v>0</v>
      </c>
      <c r="N40" s="39">
        <f t="shared" si="8"/>
        <v>311299.28999999998</v>
      </c>
      <c r="P40" s="12"/>
      <c r="Q40" s="11"/>
    </row>
    <row r="41" spans="3:19">
      <c r="C41" s="16" t="s">
        <v>70</v>
      </c>
      <c r="D41" s="52" t="s">
        <v>71</v>
      </c>
      <c r="E41" s="53" t="s">
        <v>18</v>
      </c>
      <c r="F41" s="53" t="s">
        <v>72</v>
      </c>
      <c r="G41" s="53">
        <v>860035827</v>
      </c>
      <c r="H41" s="40">
        <v>314.85000000000002</v>
      </c>
      <c r="I41" s="4"/>
      <c r="J41" s="4"/>
      <c r="K41" s="4"/>
      <c r="L41" s="4"/>
      <c r="M41" s="4"/>
      <c r="N41" s="22">
        <f>SUM(H41:L41)-K41-K41</f>
        <v>314.85000000000002</v>
      </c>
      <c r="P41" s="12"/>
      <c r="Q41" s="10"/>
    </row>
    <row r="42" spans="3:19">
      <c r="C42" s="16" t="s">
        <v>70</v>
      </c>
      <c r="D42" s="52" t="s">
        <v>73</v>
      </c>
      <c r="E42" s="53" t="s">
        <v>18</v>
      </c>
      <c r="F42" s="53" t="s">
        <v>74</v>
      </c>
      <c r="G42" s="53">
        <v>860035827</v>
      </c>
      <c r="H42" s="3">
        <v>484.05</v>
      </c>
      <c r="I42" s="4"/>
      <c r="J42" s="4"/>
      <c r="K42" s="4"/>
      <c r="L42" s="4"/>
      <c r="M42" s="4"/>
      <c r="N42" s="22">
        <f>SUM(H42:L42)-K42-K42</f>
        <v>484.05</v>
      </c>
      <c r="P42" s="12"/>
    </row>
    <row r="43" spans="3:19">
      <c r="C43" s="16" t="s">
        <v>70</v>
      </c>
      <c r="D43" s="52" t="s">
        <v>75</v>
      </c>
      <c r="E43" s="53" t="s">
        <v>18</v>
      </c>
      <c r="F43" s="53" t="s">
        <v>21</v>
      </c>
      <c r="G43" s="53">
        <v>860035827</v>
      </c>
      <c r="H43" s="3">
        <v>654.42999999999995</v>
      </c>
      <c r="I43" s="4"/>
      <c r="J43" s="4"/>
      <c r="K43" s="4"/>
      <c r="L43" s="4"/>
      <c r="M43" s="4"/>
      <c r="N43" s="22">
        <f>SUM(H43:L43)-K43-K43</f>
        <v>654.42999999999995</v>
      </c>
      <c r="P43" s="12"/>
    </row>
    <row r="44" spans="3:19">
      <c r="C44" s="74" t="s">
        <v>76</v>
      </c>
      <c r="D44" s="75"/>
      <c r="E44" s="75"/>
      <c r="F44" s="75"/>
      <c r="G44" s="75"/>
      <c r="H44" s="38">
        <f t="shared" ref="H44:N44" si="9">SUM(H41:H43)</f>
        <v>1453.33</v>
      </c>
      <c r="I44" s="38">
        <f t="shared" si="9"/>
        <v>0</v>
      </c>
      <c r="J44" s="38">
        <f t="shared" si="9"/>
        <v>0</v>
      </c>
      <c r="K44" s="38">
        <f t="shared" si="9"/>
        <v>0</v>
      </c>
      <c r="L44" s="38">
        <f t="shared" si="9"/>
        <v>0</v>
      </c>
      <c r="M44" s="38">
        <f t="shared" si="9"/>
        <v>0</v>
      </c>
      <c r="N44" s="39">
        <f t="shared" si="9"/>
        <v>1453.33</v>
      </c>
      <c r="P44" s="12"/>
      <c r="R44" s="11"/>
      <c r="S44" s="11"/>
    </row>
    <row r="45" spans="3:19">
      <c r="C45" s="16" t="s">
        <v>77</v>
      </c>
      <c r="D45" s="52" t="s">
        <v>78</v>
      </c>
      <c r="E45" s="53" t="s">
        <v>18</v>
      </c>
      <c r="F45" s="53" t="s">
        <v>21</v>
      </c>
      <c r="G45" s="53">
        <v>890200756</v>
      </c>
      <c r="H45" s="15">
        <v>66846.04999999702</v>
      </c>
      <c r="I45" s="4"/>
      <c r="J45" s="4"/>
      <c r="K45" s="4"/>
      <c r="L45" s="4"/>
      <c r="M45" s="4"/>
      <c r="N45" s="9">
        <f t="shared" si="4"/>
        <v>66846.04999999702</v>
      </c>
      <c r="P45" s="12"/>
      <c r="R45" s="11"/>
      <c r="S45" s="11"/>
    </row>
    <row r="46" spans="3:19">
      <c r="C46" s="74" t="s">
        <v>79</v>
      </c>
      <c r="D46" s="75"/>
      <c r="E46" s="75"/>
      <c r="F46" s="75"/>
      <c r="G46" s="75"/>
      <c r="H46" s="38">
        <f t="shared" ref="H46:N46" si="10">SUM(H45)</f>
        <v>66846.04999999702</v>
      </c>
      <c r="I46" s="38">
        <f t="shared" si="10"/>
        <v>0</v>
      </c>
      <c r="J46" s="38">
        <f t="shared" si="10"/>
        <v>0</v>
      </c>
      <c r="K46" s="38">
        <f t="shared" si="10"/>
        <v>0</v>
      </c>
      <c r="L46" s="38">
        <f t="shared" si="10"/>
        <v>0</v>
      </c>
      <c r="M46" s="38">
        <f t="shared" si="10"/>
        <v>0</v>
      </c>
      <c r="N46" s="39">
        <f t="shared" si="10"/>
        <v>66846.04999999702</v>
      </c>
      <c r="P46" s="12"/>
      <c r="R46" s="11"/>
      <c r="S46" s="11"/>
    </row>
    <row r="47" spans="3:19">
      <c r="C47" s="16" t="s">
        <v>80</v>
      </c>
      <c r="D47" s="57">
        <v>140201246301</v>
      </c>
      <c r="E47" s="53" t="s">
        <v>18</v>
      </c>
      <c r="F47" s="53" t="s">
        <v>21</v>
      </c>
      <c r="G47" s="53">
        <v>900406150</v>
      </c>
      <c r="H47" s="41">
        <v>109731</v>
      </c>
      <c r="I47" s="4"/>
      <c r="J47" s="4"/>
      <c r="K47" s="4"/>
      <c r="L47" s="4"/>
      <c r="M47" s="4"/>
      <c r="N47" s="9">
        <f t="shared" si="4"/>
        <v>109731</v>
      </c>
      <c r="P47" s="12"/>
    </row>
    <row r="48" spans="3:19">
      <c r="C48" s="74" t="s">
        <v>81</v>
      </c>
      <c r="D48" s="75"/>
      <c r="E48" s="75"/>
      <c r="F48" s="75"/>
      <c r="G48" s="75"/>
      <c r="H48" s="38">
        <f t="shared" ref="H48:N48" si="11">SUM(H47)</f>
        <v>109731</v>
      </c>
      <c r="I48" s="38">
        <f t="shared" si="11"/>
        <v>0</v>
      </c>
      <c r="J48" s="38">
        <f t="shared" si="11"/>
        <v>0</v>
      </c>
      <c r="K48" s="38">
        <f t="shared" si="11"/>
        <v>0</v>
      </c>
      <c r="L48" s="38">
        <f t="shared" si="11"/>
        <v>0</v>
      </c>
      <c r="M48" s="38">
        <f t="shared" si="11"/>
        <v>0</v>
      </c>
      <c r="N48" s="39">
        <f t="shared" si="11"/>
        <v>109731</v>
      </c>
      <c r="P48" s="12"/>
    </row>
    <row r="49" spans="1:17">
      <c r="C49" s="16" t="s">
        <v>82</v>
      </c>
      <c r="D49" s="52" t="s">
        <v>83</v>
      </c>
      <c r="E49" s="53" t="s">
        <v>18</v>
      </c>
      <c r="F49" s="53" t="s">
        <v>21</v>
      </c>
      <c r="G49" s="53">
        <v>811022688</v>
      </c>
      <c r="H49" s="20">
        <v>20680</v>
      </c>
      <c r="I49" s="4"/>
      <c r="J49" s="4"/>
      <c r="K49" s="4"/>
      <c r="L49" s="4"/>
      <c r="M49" s="4"/>
      <c r="N49" s="9">
        <f t="shared" si="4"/>
        <v>20680</v>
      </c>
      <c r="P49" s="12"/>
    </row>
    <row r="50" spans="1:17">
      <c r="C50" s="74" t="s">
        <v>84</v>
      </c>
      <c r="D50" s="75"/>
      <c r="E50" s="75"/>
      <c r="F50" s="75"/>
      <c r="G50" s="75"/>
      <c r="H50" s="38">
        <f>SUM(H49)</f>
        <v>20680</v>
      </c>
      <c r="I50" s="38">
        <f>+I49</f>
        <v>0</v>
      </c>
      <c r="J50" s="38">
        <f>+J49</f>
        <v>0</v>
      </c>
      <c r="K50" s="38">
        <f>+K49</f>
        <v>0</v>
      </c>
      <c r="L50" s="38">
        <f>+L49</f>
        <v>0</v>
      </c>
      <c r="M50" s="38">
        <f>+M49</f>
        <v>0</v>
      </c>
      <c r="N50" s="39">
        <f>SUM(N49)</f>
        <v>20680</v>
      </c>
      <c r="P50" s="12"/>
    </row>
    <row r="51" spans="1:17">
      <c r="C51" s="76" t="s">
        <v>85</v>
      </c>
      <c r="D51" s="77"/>
      <c r="E51" s="77"/>
      <c r="F51" s="77"/>
      <c r="G51" s="77"/>
      <c r="H51" s="64">
        <f t="shared" ref="H51:M51" si="12">+H50+H48+H46+H44+H40+H36+H33+H31+H25+H22+H20+H16+H14+H11+H9</f>
        <v>117384238.91</v>
      </c>
      <c r="I51" s="64">
        <f t="shared" si="12"/>
        <v>0</v>
      </c>
      <c r="J51" s="64">
        <f t="shared" si="12"/>
        <v>1.21</v>
      </c>
      <c r="K51" s="64">
        <f t="shared" si="12"/>
        <v>0</v>
      </c>
      <c r="L51" s="64">
        <f t="shared" si="12"/>
        <v>0</v>
      </c>
      <c r="M51" s="64">
        <f t="shared" si="12"/>
        <v>0</v>
      </c>
      <c r="N51" s="65">
        <f>+N36+N44+N20+N9+N33+N40+N16+N50+N25+N31+N11++N22+N46+N14+N48</f>
        <v>117384240.11999999</v>
      </c>
      <c r="P51" s="12"/>
    </row>
    <row r="52" spans="1:17">
      <c r="C52" s="78" t="s">
        <v>104</v>
      </c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80"/>
    </row>
    <row r="53" spans="1:17">
      <c r="C53" s="2"/>
      <c r="D53" s="2"/>
    </row>
    <row r="54" spans="1:17">
      <c r="C54" s="66" t="s">
        <v>4</v>
      </c>
      <c r="D54" s="67" t="s">
        <v>5</v>
      </c>
      <c r="E54" s="68" t="s">
        <v>6</v>
      </c>
      <c r="F54" s="68" t="s">
        <v>7</v>
      </c>
      <c r="G54" s="68" t="s">
        <v>8</v>
      </c>
      <c r="H54" s="69" t="s">
        <v>87</v>
      </c>
      <c r="I54" s="33"/>
      <c r="L54" s="31"/>
      <c r="M54" s="31"/>
      <c r="N54" s="34"/>
    </row>
    <row r="55" spans="1:17">
      <c r="C55" s="6" t="s">
        <v>88</v>
      </c>
      <c r="D55" s="43">
        <v>1101203000501</v>
      </c>
      <c r="E55" s="8" t="s">
        <v>89</v>
      </c>
      <c r="F55" s="8" t="s">
        <v>90</v>
      </c>
      <c r="G55" s="8">
        <v>800143157</v>
      </c>
      <c r="H55" s="5">
        <v>440049399.80000001</v>
      </c>
      <c r="N55" s="36"/>
    </row>
    <row r="56" spans="1:17">
      <c r="C56" s="6" t="s">
        <v>88</v>
      </c>
      <c r="D56" s="43">
        <v>1101203000511</v>
      </c>
      <c r="E56" s="8" t="s">
        <v>89</v>
      </c>
      <c r="F56" s="8" t="s">
        <v>91</v>
      </c>
      <c r="G56" s="8">
        <v>800143157</v>
      </c>
      <c r="H56" s="5">
        <v>4432664.33</v>
      </c>
      <c r="L56" s="31"/>
      <c r="M56" s="31"/>
      <c r="N56" s="34"/>
    </row>
    <row r="57" spans="1:17">
      <c r="C57" s="6" t="s">
        <v>88</v>
      </c>
      <c r="D57" s="43">
        <v>1101203000514</v>
      </c>
      <c r="E57" s="8" t="s">
        <v>89</v>
      </c>
      <c r="F57" s="8" t="s">
        <v>92</v>
      </c>
      <c r="G57" s="8">
        <v>800143157</v>
      </c>
      <c r="H57" s="5">
        <v>80814.759999999995</v>
      </c>
      <c r="N57" s="34"/>
    </row>
    <row r="58" spans="1:17">
      <c r="C58" s="6" t="s">
        <v>88</v>
      </c>
      <c r="D58" s="58">
        <v>1101203000782</v>
      </c>
      <c r="E58" s="8" t="s">
        <v>89</v>
      </c>
      <c r="F58" s="8" t="s">
        <v>93</v>
      </c>
      <c r="G58" s="8">
        <v>800143157</v>
      </c>
      <c r="H58" s="5">
        <v>43715367.420000002</v>
      </c>
      <c r="N58" s="34"/>
      <c r="Q58" s="2"/>
    </row>
    <row r="59" spans="1:17">
      <c r="C59" s="44" t="s">
        <v>94</v>
      </c>
      <c r="D59" s="45"/>
      <c r="E59" s="46"/>
      <c r="F59" s="46"/>
      <c r="G59" s="46"/>
      <c r="H59" s="47">
        <f>SUM(H55:H58)</f>
        <v>488278246.31</v>
      </c>
      <c r="N59" s="34"/>
      <c r="Q59" s="2"/>
    </row>
    <row r="60" spans="1:17">
      <c r="C60" s="6" t="s">
        <v>95</v>
      </c>
      <c r="D60" s="7"/>
      <c r="E60" s="8"/>
      <c r="F60" s="8"/>
      <c r="G60" s="8"/>
      <c r="H60" s="5">
        <v>0</v>
      </c>
      <c r="J60" s="32"/>
      <c r="M60" s="72"/>
      <c r="N60" s="73"/>
      <c r="Q60" s="2"/>
    </row>
    <row r="61" spans="1:17" ht="15.75" thickBot="1">
      <c r="C61" s="48" t="s">
        <v>97</v>
      </c>
      <c r="D61" s="49"/>
      <c r="E61" s="50"/>
      <c r="F61" s="50"/>
      <c r="G61" s="50"/>
      <c r="H61" s="51">
        <f>VALUE(FIXED(+H59+N51+H60,2))</f>
        <v>605662486.42999995</v>
      </c>
      <c r="I61" s="37"/>
      <c r="J61" s="33"/>
      <c r="M61" s="62"/>
      <c r="N61" s="63"/>
      <c r="Q61" s="2"/>
    </row>
    <row r="62" spans="1:17" ht="16.5" thickTop="1" thickBot="1">
      <c r="C62" s="42" t="s">
        <v>99</v>
      </c>
      <c r="D62" s="17"/>
      <c r="E62" s="18"/>
      <c r="F62" s="18"/>
      <c r="G62" s="18"/>
      <c r="H62" s="18"/>
      <c r="I62" s="18"/>
      <c r="J62" s="18"/>
      <c r="K62" s="18"/>
      <c r="L62" s="18"/>
      <c r="M62" s="18"/>
      <c r="N62" s="19"/>
      <c r="Q62" s="28"/>
    </row>
    <row r="63" spans="1:17" ht="15.75" thickTop="1">
      <c r="A63" s="2" t="s">
        <v>100</v>
      </c>
      <c r="B63" s="2" t="s">
        <v>100</v>
      </c>
      <c r="C63" s="13" t="s">
        <v>100</v>
      </c>
      <c r="D63" s="14" t="s">
        <v>100</v>
      </c>
      <c r="E63" s="2" t="s">
        <v>100</v>
      </c>
      <c r="F63" s="2" t="s">
        <v>100</v>
      </c>
      <c r="G63" s="2" t="s">
        <v>100</v>
      </c>
      <c r="I63" s="2" t="s">
        <v>100</v>
      </c>
      <c r="N63" s="2" t="s">
        <v>101</v>
      </c>
      <c r="O63" s="2" t="s">
        <v>100</v>
      </c>
    </row>
    <row r="64" spans="1:17">
      <c r="H64" s="25"/>
    </row>
    <row r="65" spans="8:8">
      <c r="H65" s="26"/>
    </row>
  </sheetData>
  <mergeCells count="22">
    <mergeCell ref="C31:G31"/>
    <mergeCell ref="C1:N1"/>
    <mergeCell ref="C2:N2"/>
    <mergeCell ref="C3:N3"/>
    <mergeCell ref="C4:N4"/>
    <mergeCell ref="C9:G9"/>
    <mergeCell ref="C11:G11"/>
    <mergeCell ref="C14:G14"/>
    <mergeCell ref="C16:G16"/>
    <mergeCell ref="C20:G20"/>
    <mergeCell ref="C22:G22"/>
    <mergeCell ref="C25:G25"/>
    <mergeCell ref="C50:G50"/>
    <mergeCell ref="C51:G51"/>
    <mergeCell ref="C52:N52"/>
    <mergeCell ref="M60:N60"/>
    <mergeCell ref="C33:G33"/>
    <mergeCell ref="C36:G36"/>
    <mergeCell ref="C40:G40"/>
    <mergeCell ref="C44:G44"/>
    <mergeCell ref="C46:G46"/>
    <mergeCell ref="C48:G48"/>
  </mergeCells>
  <conditionalFormatting sqref="M60:N60">
    <cfRule type="expression" dxfId="5" priority="2">
      <formula>$N$61&lt;&gt;0</formula>
    </cfRule>
  </conditionalFormatting>
  <conditionalFormatting sqref="M61:N61">
    <cfRule type="expression" dxfId="4" priority="1">
      <formula>$N$61&lt;&gt;0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S65"/>
  <sheetViews>
    <sheetView tabSelected="1" topLeftCell="A22" zoomScale="57" zoomScaleNormal="57" workbookViewId="0">
      <selection activeCell="M60" sqref="M60:N60"/>
    </sheetView>
  </sheetViews>
  <sheetFormatPr baseColWidth="10" defaultColWidth="11.42578125" defaultRowHeight="15"/>
  <cols>
    <col min="1" max="2" width="2" style="2" bestFit="1" customWidth="1"/>
    <col min="3" max="3" width="20.28515625" style="13" customWidth="1"/>
    <col min="4" max="4" width="22" style="14" bestFit="1" customWidth="1"/>
    <col min="5" max="5" width="7.28515625" style="2" bestFit="1" customWidth="1"/>
    <col min="6" max="6" width="30.140625" style="2" customWidth="1"/>
    <col min="7" max="7" width="12.42578125" style="2" bestFit="1" customWidth="1"/>
    <col min="8" max="8" width="28.5703125" style="2" bestFit="1" customWidth="1"/>
    <col min="9" max="9" width="19.7109375" style="2" bestFit="1" customWidth="1"/>
    <col min="10" max="10" width="22.5703125" style="2" bestFit="1" customWidth="1"/>
    <col min="11" max="11" width="18.140625" style="2" bestFit="1" customWidth="1"/>
    <col min="12" max="12" width="23.42578125" style="2" bestFit="1" customWidth="1"/>
    <col min="13" max="13" width="26.7109375" style="2" bestFit="1" customWidth="1"/>
    <col min="14" max="14" width="23.5703125" style="2" customWidth="1"/>
    <col min="15" max="15" width="2" style="2" bestFit="1" customWidth="1"/>
    <col min="16" max="16" width="14.5703125" style="2" customWidth="1"/>
    <col min="17" max="17" width="13.85546875" style="11" customWidth="1"/>
    <col min="18" max="16384" width="11.42578125" style="2"/>
  </cols>
  <sheetData>
    <row r="1" spans="3:17" ht="19.5" thickTop="1">
      <c r="C1" s="84" t="s">
        <v>0</v>
      </c>
      <c r="D1" s="85"/>
      <c r="E1" s="85"/>
      <c r="F1" s="85"/>
      <c r="G1" s="85"/>
      <c r="H1" s="85"/>
      <c r="I1" s="85"/>
      <c r="J1" s="85"/>
      <c r="K1" s="85"/>
      <c r="L1" s="85"/>
      <c r="M1" s="85"/>
      <c r="N1" s="86"/>
    </row>
    <row r="2" spans="3:17" ht="18.75">
      <c r="C2" s="81" t="s">
        <v>1</v>
      </c>
      <c r="D2" s="82"/>
      <c r="E2" s="82"/>
      <c r="F2" s="82"/>
      <c r="G2" s="82"/>
      <c r="H2" s="82"/>
      <c r="I2" s="82"/>
      <c r="J2" s="82"/>
      <c r="K2" s="82"/>
      <c r="L2" s="82"/>
      <c r="M2" s="82"/>
      <c r="N2" s="83"/>
    </row>
    <row r="3" spans="3:17" ht="18.75">
      <c r="C3" s="87" t="s">
        <v>2</v>
      </c>
      <c r="D3" s="88"/>
      <c r="E3" s="88"/>
      <c r="F3" s="88"/>
      <c r="G3" s="88"/>
      <c r="H3" s="88"/>
      <c r="I3" s="88"/>
      <c r="J3" s="88"/>
      <c r="K3" s="88"/>
      <c r="L3" s="88"/>
      <c r="M3" s="88"/>
      <c r="N3" s="89"/>
    </row>
    <row r="4" spans="3:17" ht="18.75">
      <c r="C4" s="87" t="str">
        <f>+[9]DATOS!P2</f>
        <v>DEL 01 OCTUBRE DE 2023 AL 31 DE OCTUBRE DE 2023</v>
      </c>
      <c r="D4" s="88"/>
      <c r="E4" s="88"/>
      <c r="F4" s="88"/>
      <c r="G4" s="88"/>
      <c r="H4" s="88"/>
      <c r="I4" s="88"/>
      <c r="J4" s="88"/>
      <c r="K4" s="88"/>
      <c r="L4" s="88"/>
      <c r="M4" s="88"/>
      <c r="N4" s="89"/>
    </row>
    <row r="5" spans="3:17">
      <c r="C5" s="35"/>
      <c r="N5" s="34"/>
    </row>
    <row r="6" spans="3:17" ht="45.75" thickBot="1">
      <c r="C6" s="59" t="s">
        <v>4</v>
      </c>
      <c r="D6" s="60" t="s">
        <v>5</v>
      </c>
      <c r="E6" s="60" t="s">
        <v>6</v>
      </c>
      <c r="F6" s="60" t="s">
        <v>7</v>
      </c>
      <c r="G6" s="60" t="s">
        <v>8</v>
      </c>
      <c r="H6" s="60" t="s">
        <v>9</v>
      </c>
      <c r="I6" s="60" t="s">
        <v>10</v>
      </c>
      <c r="J6" s="60" t="s">
        <v>11</v>
      </c>
      <c r="K6" s="60" t="s">
        <v>12</v>
      </c>
      <c r="L6" s="60" t="s">
        <v>13</v>
      </c>
      <c r="M6" s="60" t="s">
        <v>14</v>
      </c>
      <c r="N6" s="61" t="s">
        <v>15</v>
      </c>
    </row>
    <row r="7" spans="3:17" s="1" customFormat="1" ht="15.75" thickTop="1">
      <c r="C7" s="16" t="s">
        <v>16</v>
      </c>
      <c r="D7" s="52" t="s">
        <v>17</v>
      </c>
      <c r="E7" s="53" t="s">
        <v>18</v>
      </c>
      <c r="F7" s="54" t="s">
        <v>19</v>
      </c>
      <c r="G7" s="53">
        <v>860002964</v>
      </c>
      <c r="H7" s="4">
        <v>72</v>
      </c>
      <c r="I7" s="4"/>
      <c r="J7" s="4"/>
      <c r="K7" s="4"/>
      <c r="L7" s="4"/>
      <c r="M7" s="4"/>
      <c r="N7" s="9">
        <f>SUM(H7:L7)-K7</f>
        <v>72</v>
      </c>
      <c r="P7" s="12"/>
      <c r="Q7" s="10"/>
    </row>
    <row r="8" spans="3:17" s="1" customFormat="1">
      <c r="C8" s="16" t="s">
        <v>16</v>
      </c>
      <c r="D8" s="52" t="s">
        <v>20</v>
      </c>
      <c r="E8" s="53" t="s">
        <v>18</v>
      </c>
      <c r="F8" s="54" t="s">
        <v>21</v>
      </c>
      <c r="G8" s="53">
        <v>860002964</v>
      </c>
      <c r="H8" s="28">
        <v>81101</v>
      </c>
      <c r="I8" s="4"/>
      <c r="J8" s="4"/>
      <c r="K8" s="4"/>
      <c r="L8" s="4"/>
      <c r="M8" s="4"/>
      <c r="N8" s="9">
        <f>SUM(H8:L8)-K8</f>
        <v>81101</v>
      </c>
      <c r="P8" s="12"/>
      <c r="Q8" s="10"/>
    </row>
    <row r="9" spans="3:17" s="1" customFormat="1">
      <c r="C9" s="90" t="s">
        <v>22</v>
      </c>
      <c r="D9" s="91"/>
      <c r="E9" s="91"/>
      <c r="F9" s="91"/>
      <c r="G9" s="91"/>
      <c r="H9" s="38">
        <f t="shared" ref="H9:N9" si="0">SUM(H7:H8)</f>
        <v>81173</v>
      </c>
      <c r="I9" s="38">
        <f t="shared" si="0"/>
        <v>0</v>
      </c>
      <c r="J9" s="38">
        <f t="shared" si="0"/>
        <v>0</v>
      </c>
      <c r="K9" s="38">
        <f t="shared" si="0"/>
        <v>0</v>
      </c>
      <c r="L9" s="38">
        <f t="shared" si="0"/>
        <v>0</v>
      </c>
      <c r="M9" s="38">
        <f t="shared" si="0"/>
        <v>0</v>
      </c>
      <c r="N9" s="39">
        <f t="shared" si="0"/>
        <v>81173</v>
      </c>
      <c r="P9" s="12"/>
      <c r="Q9" s="10"/>
    </row>
    <row r="10" spans="3:17" s="1" customFormat="1">
      <c r="C10" s="55" t="s">
        <v>23</v>
      </c>
      <c r="D10" s="56">
        <v>220470174335</v>
      </c>
      <c r="E10" s="53" t="s">
        <v>18</v>
      </c>
      <c r="F10" s="53" t="s">
        <v>21</v>
      </c>
      <c r="G10" s="53">
        <v>860007738</v>
      </c>
      <c r="H10" s="29">
        <v>27614.200000000008</v>
      </c>
      <c r="I10" s="4"/>
      <c r="J10" s="4"/>
      <c r="K10" s="4"/>
      <c r="L10" s="4"/>
      <c r="M10" s="4"/>
      <c r="N10" s="9">
        <f>SUM(H10:L10)-K10</f>
        <v>27614.200000000008</v>
      </c>
      <c r="P10" s="12"/>
      <c r="Q10" s="10"/>
    </row>
    <row r="11" spans="3:17" s="1" customFormat="1">
      <c r="C11" s="74" t="s">
        <v>24</v>
      </c>
      <c r="D11" s="75"/>
      <c r="E11" s="75"/>
      <c r="F11" s="75"/>
      <c r="G11" s="75"/>
      <c r="H11" s="38">
        <f>SUM(H10)</f>
        <v>27614.200000000008</v>
      </c>
      <c r="I11" s="38">
        <f>+I10</f>
        <v>0</v>
      </c>
      <c r="J11" s="38">
        <f>+J10</f>
        <v>0</v>
      </c>
      <c r="K11" s="38">
        <f>+K10</f>
        <v>0</v>
      </c>
      <c r="L11" s="38">
        <f>+L10</f>
        <v>0</v>
      </c>
      <c r="M11" s="38">
        <f>+M10</f>
        <v>0</v>
      </c>
      <c r="N11" s="39">
        <f>SUM(N10)</f>
        <v>27614.200000000008</v>
      </c>
      <c r="P11" s="12"/>
      <c r="Q11" s="10"/>
    </row>
    <row r="12" spans="3:17" s="1" customFormat="1">
      <c r="C12" s="16" t="s">
        <v>25</v>
      </c>
      <c r="D12" s="52" t="s">
        <v>26</v>
      </c>
      <c r="E12" s="53" t="s">
        <v>18</v>
      </c>
      <c r="F12" s="53" t="s">
        <v>21</v>
      </c>
      <c r="G12" s="53">
        <v>890903938</v>
      </c>
      <c r="H12" s="29">
        <v>703040.67000000016</v>
      </c>
      <c r="I12" s="4"/>
      <c r="J12" s="4"/>
      <c r="K12" s="4"/>
      <c r="L12" s="4"/>
      <c r="M12" s="23"/>
      <c r="N12" s="9">
        <f>+H12+I12+J12-K12+L12+M12</f>
        <v>703040.67000000016</v>
      </c>
      <c r="P12" s="12"/>
      <c r="Q12" s="10"/>
    </row>
    <row r="13" spans="3:17" s="1" customFormat="1">
      <c r="C13" s="16" t="s">
        <v>25</v>
      </c>
      <c r="D13" s="52">
        <v>3186123122</v>
      </c>
      <c r="E13" s="53" t="s">
        <v>18</v>
      </c>
      <c r="F13" s="53" t="s">
        <v>21</v>
      </c>
      <c r="G13" s="53">
        <v>890903938</v>
      </c>
      <c r="H13" s="29">
        <v>213647.26</v>
      </c>
      <c r="I13" s="4"/>
      <c r="J13" s="4"/>
      <c r="K13" s="4"/>
      <c r="L13" s="4"/>
      <c r="M13" s="23"/>
      <c r="N13" s="9">
        <f>+H13+I13+J13-K13+L13+M13</f>
        <v>213647.26</v>
      </c>
      <c r="P13" s="12"/>
      <c r="Q13" s="10"/>
    </row>
    <row r="14" spans="3:17" s="1" customFormat="1">
      <c r="C14" s="74" t="s">
        <v>27</v>
      </c>
      <c r="D14" s="75"/>
      <c r="E14" s="75"/>
      <c r="F14" s="75"/>
      <c r="G14" s="75"/>
      <c r="H14" s="38">
        <f>SUM(H12:H13)</f>
        <v>916687.93000000017</v>
      </c>
      <c r="I14" s="38">
        <f t="shared" ref="I14:N14" si="1">SUM(I12:I13)</f>
        <v>0</v>
      </c>
      <c r="J14" s="38">
        <f t="shared" si="1"/>
        <v>0</v>
      </c>
      <c r="K14" s="38">
        <f t="shared" si="1"/>
        <v>0</v>
      </c>
      <c r="L14" s="38">
        <f t="shared" si="1"/>
        <v>0</v>
      </c>
      <c r="M14" s="38">
        <f t="shared" si="1"/>
        <v>0</v>
      </c>
      <c r="N14" s="39">
        <f t="shared" si="1"/>
        <v>916687.93000000017</v>
      </c>
      <c r="P14" s="12"/>
      <c r="Q14" s="10"/>
    </row>
    <row r="15" spans="3:17" s="1" customFormat="1">
      <c r="C15" s="16" t="s">
        <v>28</v>
      </c>
      <c r="D15" s="52" t="s">
        <v>29</v>
      </c>
      <c r="E15" s="53" t="s">
        <v>18</v>
      </c>
      <c r="F15" s="53" t="s">
        <v>21</v>
      </c>
      <c r="G15" s="53">
        <v>860050750</v>
      </c>
      <c r="H15" s="27">
        <v>157918.48000000001</v>
      </c>
      <c r="I15" s="4"/>
      <c r="J15" s="4"/>
      <c r="K15" s="4"/>
      <c r="L15" s="4"/>
      <c r="M15" s="4"/>
      <c r="N15" s="9">
        <f>SUM(H15:L15)-K15</f>
        <v>157918.48000000001</v>
      </c>
      <c r="P15" s="12"/>
      <c r="Q15" s="10"/>
    </row>
    <row r="16" spans="3:17" s="1" customFormat="1">
      <c r="C16" s="74" t="s">
        <v>30</v>
      </c>
      <c r="D16" s="75"/>
      <c r="E16" s="75"/>
      <c r="F16" s="75"/>
      <c r="G16" s="75"/>
      <c r="H16" s="38">
        <f>SUM(H15)</f>
        <v>157918.48000000001</v>
      </c>
      <c r="I16" s="38">
        <f>+I15</f>
        <v>0</v>
      </c>
      <c r="J16" s="38">
        <f>+J15</f>
        <v>0</v>
      </c>
      <c r="K16" s="38">
        <f>+K15</f>
        <v>0</v>
      </c>
      <c r="L16" s="38">
        <f>+L15</f>
        <v>0</v>
      </c>
      <c r="M16" s="38">
        <f>+M15</f>
        <v>0</v>
      </c>
      <c r="N16" s="39">
        <f>SUM(N15)</f>
        <v>157918.48000000001</v>
      </c>
      <c r="P16" s="12"/>
      <c r="Q16" s="10"/>
    </row>
    <row r="17" spans="3:17" s="1" customFormat="1">
      <c r="C17" s="16" t="s">
        <v>31</v>
      </c>
      <c r="D17" s="52" t="s">
        <v>32</v>
      </c>
      <c r="E17" s="53" t="s">
        <v>18</v>
      </c>
      <c r="F17" s="53" t="s">
        <v>21</v>
      </c>
      <c r="G17" s="53">
        <v>860003020</v>
      </c>
      <c r="H17" s="21">
        <v>113133</v>
      </c>
      <c r="I17" s="4"/>
      <c r="J17" s="4"/>
      <c r="K17" s="4"/>
      <c r="L17" s="4"/>
      <c r="M17" s="4"/>
      <c r="N17" s="9">
        <f>SUM(H17:L17)-K17</f>
        <v>113133</v>
      </c>
      <c r="P17" s="12"/>
      <c r="Q17" s="10"/>
    </row>
    <row r="18" spans="3:17" s="1" customFormat="1">
      <c r="C18" s="16" t="s">
        <v>31</v>
      </c>
      <c r="D18" s="52" t="s">
        <v>33</v>
      </c>
      <c r="E18" s="53" t="s">
        <v>34</v>
      </c>
      <c r="F18" s="53" t="s">
        <v>35</v>
      </c>
      <c r="G18" s="53">
        <v>860003020</v>
      </c>
      <c r="H18" s="21">
        <v>0</v>
      </c>
      <c r="I18" s="4"/>
      <c r="J18" s="4"/>
      <c r="K18" s="4"/>
      <c r="L18" s="4"/>
      <c r="M18" s="4"/>
      <c r="N18" s="9">
        <f>SUM(H18:L18)-K18</f>
        <v>0</v>
      </c>
      <c r="P18" s="12"/>
      <c r="Q18" s="10"/>
    </row>
    <row r="19" spans="3:17" s="1" customFormat="1">
      <c r="C19" s="16" t="s">
        <v>31</v>
      </c>
      <c r="D19" s="52" t="s">
        <v>103</v>
      </c>
      <c r="E19" s="53" t="s">
        <v>18</v>
      </c>
      <c r="F19" s="53" t="s">
        <v>21</v>
      </c>
      <c r="G19" s="53">
        <v>860003020</v>
      </c>
      <c r="H19" s="21">
        <v>78774</v>
      </c>
      <c r="I19" s="4"/>
      <c r="J19" s="4"/>
      <c r="K19" s="4"/>
      <c r="L19" s="4"/>
      <c r="M19" s="4"/>
      <c r="N19" s="9">
        <f>SUM(H19:L19)-K19</f>
        <v>78774</v>
      </c>
      <c r="P19" s="12"/>
      <c r="Q19" s="10"/>
    </row>
    <row r="20" spans="3:17" s="1" customFormat="1">
      <c r="C20" s="74" t="s">
        <v>36</v>
      </c>
      <c r="D20" s="75"/>
      <c r="E20" s="75"/>
      <c r="F20" s="75"/>
      <c r="G20" s="75"/>
      <c r="H20" s="38">
        <f>SUM(H17:H19)</f>
        <v>191907</v>
      </c>
      <c r="I20" s="38">
        <f>SUM(I17:I18)</f>
        <v>0</v>
      </c>
      <c r="J20" s="38">
        <f>SUM(J17:J18)</f>
        <v>0</v>
      </c>
      <c r="K20" s="38">
        <f>SUM(K17:K18)</f>
        <v>0</v>
      </c>
      <c r="L20" s="38">
        <f>SUM(L17:L18)</f>
        <v>0</v>
      </c>
      <c r="M20" s="38">
        <f>SUM(M17:M18)</f>
        <v>0</v>
      </c>
      <c r="N20" s="39">
        <f>SUM(N17:N19)</f>
        <v>191907</v>
      </c>
      <c r="P20" s="12"/>
      <c r="Q20" s="10"/>
    </row>
    <row r="21" spans="3:17" s="1" customFormat="1">
      <c r="C21" s="16" t="s">
        <v>37</v>
      </c>
      <c r="D21" s="52" t="s">
        <v>38</v>
      </c>
      <c r="E21" s="53" t="s">
        <v>34</v>
      </c>
      <c r="F21" s="53" t="s">
        <v>21</v>
      </c>
      <c r="G21" s="53">
        <v>860007660</v>
      </c>
      <c r="H21" s="30">
        <v>0</v>
      </c>
      <c r="I21" s="4"/>
      <c r="J21" s="4"/>
      <c r="K21" s="4"/>
      <c r="L21" s="4"/>
      <c r="M21" s="4"/>
      <c r="N21" s="9">
        <f>SUM(H21:L21)-K21</f>
        <v>0</v>
      </c>
      <c r="P21" s="12"/>
      <c r="Q21" s="10"/>
    </row>
    <row r="22" spans="3:17" s="1" customFormat="1">
      <c r="C22" s="74" t="s">
        <v>39</v>
      </c>
      <c r="D22" s="75"/>
      <c r="E22" s="75"/>
      <c r="F22" s="75"/>
      <c r="G22" s="75"/>
      <c r="H22" s="38">
        <f t="shared" ref="H22:N22" si="2">SUM(H21)</f>
        <v>0</v>
      </c>
      <c r="I22" s="38">
        <f t="shared" si="2"/>
        <v>0</v>
      </c>
      <c r="J22" s="38">
        <f t="shared" si="2"/>
        <v>0</v>
      </c>
      <c r="K22" s="38">
        <f t="shared" si="2"/>
        <v>0</v>
      </c>
      <c r="L22" s="38">
        <f t="shared" si="2"/>
        <v>0</v>
      </c>
      <c r="M22" s="38">
        <f t="shared" si="2"/>
        <v>0</v>
      </c>
      <c r="N22" s="39">
        <f t="shared" si="2"/>
        <v>0</v>
      </c>
      <c r="P22" s="12"/>
      <c r="Q22" s="10"/>
    </row>
    <row r="23" spans="3:17" s="1" customFormat="1">
      <c r="C23" s="16" t="s">
        <v>40</v>
      </c>
      <c r="D23" s="52" t="s">
        <v>41</v>
      </c>
      <c r="E23" s="53" t="s">
        <v>18</v>
      </c>
      <c r="F23" s="53" t="s">
        <v>21</v>
      </c>
      <c r="G23" s="53">
        <v>860034594</v>
      </c>
      <c r="H23" s="3">
        <v>847.53</v>
      </c>
      <c r="I23" s="4"/>
      <c r="J23" s="4"/>
      <c r="K23" s="4"/>
      <c r="L23" s="4"/>
      <c r="M23" s="4"/>
      <c r="N23" s="9">
        <f>SUM(H23:L23)-K23</f>
        <v>847.53</v>
      </c>
      <c r="P23" s="12"/>
      <c r="Q23" s="10"/>
    </row>
    <row r="24" spans="3:17" s="1" customFormat="1">
      <c r="C24" s="16" t="s">
        <v>40</v>
      </c>
      <c r="D24" s="52" t="s">
        <v>42</v>
      </c>
      <c r="E24" s="53" t="s">
        <v>18</v>
      </c>
      <c r="F24" s="53" t="s">
        <v>21</v>
      </c>
      <c r="G24" s="53">
        <v>860034594</v>
      </c>
      <c r="H24" s="3">
        <v>2160.61</v>
      </c>
      <c r="I24" s="4"/>
      <c r="J24" s="4"/>
      <c r="K24" s="4"/>
      <c r="L24" s="4"/>
      <c r="M24" s="4"/>
      <c r="N24" s="9">
        <f>SUM(H24:L24)-K24</f>
        <v>2160.61</v>
      </c>
      <c r="P24" s="12"/>
      <c r="Q24" s="10"/>
    </row>
    <row r="25" spans="3:17" s="1" customFormat="1">
      <c r="C25" s="74" t="s">
        <v>43</v>
      </c>
      <c r="D25" s="75"/>
      <c r="E25" s="75"/>
      <c r="F25" s="75"/>
      <c r="G25" s="75"/>
      <c r="H25" s="38">
        <f t="shared" ref="H25:N25" si="3">SUM(H23:H24)</f>
        <v>3008.1400000000003</v>
      </c>
      <c r="I25" s="38">
        <f t="shared" si="3"/>
        <v>0</v>
      </c>
      <c r="J25" s="38">
        <f t="shared" si="3"/>
        <v>0</v>
      </c>
      <c r="K25" s="38">
        <f t="shared" si="3"/>
        <v>0</v>
      </c>
      <c r="L25" s="38">
        <f t="shared" si="3"/>
        <v>0</v>
      </c>
      <c r="M25" s="38">
        <f t="shared" si="3"/>
        <v>0</v>
      </c>
      <c r="N25" s="39">
        <f t="shared" si="3"/>
        <v>3008.1400000000003</v>
      </c>
      <c r="P25" s="12"/>
      <c r="Q25" s="10"/>
    </row>
    <row r="26" spans="3:17" s="1" customFormat="1">
      <c r="C26" s="16" t="s">
        <v>44</v>
      </c>
      <c r="D26" s="52" t="s">
        <v>45</v>
      </c>
      <c r="E26" s="53" t="s">
        <v>34</v>
      </c>
      <c r="F26" s="53" t="s">
        <v>35</v>
      </c>
      <c r="G26" s="53">
        <v>890300279</v>
      </c>
      <c r="H26" s="4">
        <v>498378.4499999999</v>
      </c>
      <c r="I26" s="4"/>
      <c r="J26" s="4"/>
      <c r="K26" s="4"/>
      <c r="L26" s="4"/>
      <c r="M26" s="4"/>
      <c r="N26" s="9">
        <f>SUM(H26:L26)-K26+M26</f>
        <v>498378.4499999999</v>
      </c>
      <c r="O26" s="12"/>
      <c r="P26" s="12"/>
      <c r="Q26" s="10"/>
    </row>
    <row r="27" spans="3:17" s="1" customFormat="1">
      <c r="C27" s="16" t="s">
        <v>44</v>
      </c>
      <c r="D27" s="52" t="s">
        <v>46</v>
      </c>
      <c r="E27" s="53" t="s">
        <v>34</v>
      </c>
      <c r="F27" s="53" t="s">
        <v>47</v>
      </c>
      <c r="G27" s="53">
        <v>890300279</v>
      </c>
      <c r="H27" s="4">
        <v>433208.02</v>
      </c>
      <c r="I27" s="4"/>
      <c r="J27" s="4"/>
      <c r="K27" s="4"/>
      <c r="L27" s="4"/>
      <c r="M27" s="4"/>
      <c r="N27" s="9">
        <f t="shared" ref="N27:N49" si="4">SUM(H27:L27)-K27</f>
        <v>433208.02</v>
      </c>
      <c r="O27" s="15"/>
      <c r="P27" s="12"/>
      <c r="Q27" s="10"/>
    </row>
    <row r="28" spans="3:17" s="1" customFormat="1">
      <c r="C28" s="16" t="s">
        <v>44</v>
      </c>
      <c r="D28" s="52" t="s">
        <v>48</v>
      </c>
      <c r="E28" s="53" t="s">
        <v>34</v>
      </c>
      <c r="F28" s="53" t="s">
        <v>49</v>
      </c>
      <c r="G28" s="53">
        <v>890300279</v>
      </c>
      <c r="H28" s="4">
        <v>493538.66999999987</v>
      </c>
      <c r="I28" s="4"/>
      <c r="J28" s="4"/>
      <c r="K28" s="4"/>
      <c r="L28" s="4"/>
      <c r="M28" s="4"/>
      <c r="N28" s="9">
        <f t="shared" si="4"/>
        <v>493538.66999999987</v>
      </c>
      <c r="O28" s="15"/>
      <c r="P28" s="12"/>
      <c r="Q28" s="10"/>
    </row>
    <row r="29" spans="3:17" s="1" customFormat="1">
      <c r="C29" s="16" t="s">
        <v>44</v>
      </c>
      <c r="D29" s="52" t="s">
        <v>50</v>
      </c>
      <c r="E29" s="53" t="s">
        <v>34</v>
      </c>
      <c r="F29" s="53" t="s">
        <v>51</v>
      </c>
      <c r="G29" s="53">
        <v>890300279</v>
      </c>
      <c r="H29" s="4">
        <v>13.639999999999997</v>
      </c>
      <c r="I29" s="4"/>
      <c r="J29" s="4"/>
      <c r="K29" s="4"/>
      <c r="L29" s="4"/>
      <c r="M29" s="4"/>
      <c r="N29" s="9">
        <f t="shared" si="4"/>
        <v>13.639999999999997</v>
      </c>
      <c r="P29" s="12"/>
      <c r="Q29" s="10"/>
    </row>
    <row r="30" spans="3:17" s="1" customFormat="1">
      <c r="C30" s="16" t="s">
        <v>44</v>
      </c>
      <c r="D30" s="52" t="s">
        <v>52</v>
      </c>
      <c r="E30" s="53" t="s">
        <v>18</v>
      </c>
      <c r="F30" s="53" t="s">
        <v>53</v>
      </c>
      <c r="G30" s="53">
        <v>890300279</v>
      </c>
      <c r="H30" s="4">
        <v>256115685.88999999</v>
      </c>
      <c r="I30" s="4"/>
      <c r="J30" s="4"/>
      <c r="K30" s="4"/>
      <c r="L30" s="4"/>
      <c r="M30" s="4"/>
      <c r="N30" s="9">
        <f t="shared" si="4"/>
        <v>256115685.88999999</v>
      </c>
      <c r="P30" s="12"/>
      <c r="Q30" s="10"/>
    </row>
    <row r="31" spans="3:17" s="1" customFormat="1">
      <c r="C31" s="74" t="s">
        <v>54</v>
      </c>
      <c r="D31" s="75"/>
      <c r="E31" s="75"/>
      <c r="F31" s="75"/>
      <c r="G31" s="75"/>
      <c r="H31" s="38">
        <f t="shared" ref="H31:N31" si="5">SUM(H26:H30)</f>
        <v>257540824.66999999</v>
      </c>
      <c r="I31" s="38">
        <f t="shared" si="5"/>
        <v>0</v>
      </c>
      <c r="J31" s="38">
        <f t="shared" si="5"/>
        <v>0</v>
      </c>
      <c r="K31" s="38">
        <f t="shared" si="5"/>
        <v>0</v>
      </c>
      <c r="L31" s="38">
        <f t="shared" si="5"/>
        <v>0</v>
      </c>
      <c r="M31" s="38">
        <f t="shared" si="5"/>
        <v>0</v>
      </c>
      <c r="N31" s="39">
        <f t="shared" si="5"/>
        <v>257540824.66999999</v>
      </c>
      <c r="P31" s="12"/>
      <c r="Q31" s="10"/>
    </row>
    <row r="32" spans="3:17" s="1" customFormat="1">
      <c r="C32" s="16" t="s">
        <v>55</v>
      </c>
      <c r="D32" s="52" t="s">
        <v>56</v>
      </c>
      <c r="E32" s="53" t="s">
        <v>18</v>
      </c>
      <c r="F32" s="53" t="s">
        <v>21</v>
      </c>
      <c r="G32" s="53">
        <v>860007335</v>
      </c>
      <c r="H32" s="3">
        <v>9211.2199999999993</v>
      </c>
      <c r="I32" s="4"/>
      <c r="J32" s="4"/>
      <c r="K32" s="4"/>
      <c r="L32" s="4"/>
      <c r="M32" s="23"/>
      <c r="N32" s="9">
        <f t="shared" si="4"/>
        <v>9211.2199999999993</v>
      </c>
      <c r="P32" s="12"/>
      <c r="Q32" s="10"/>
    </row>
    <row r="33" spans="3:19" s="1" customFormat="1">
      <c r="C33" s="74" t="s">
        <v>57</v>
      </c>
      <c r="D33" s="75"/>
      <c r="E33" s="75"/>
      <c r="F33" s="75"/>
      <c r="G33" s="75"/>
      <c r="H33" s="38">
        <f t="shared" ref="H33:M33" si="6">SUM(H32)</f>
        <v>9211.2199999999993</v>
      </c>
      <c r="I33" s="38">
        <f t="shared" si="6"/>
        <v>0</v>
      </c>
      <c r="J33" s="38">
        <f t="shared" si="6"/>
        <v>0</v>
      </c>
      <c r="K33" s="38">
        <f t="shared" si="6"/>
        <v>0</v>
      </c>
      <c r="L33" s="38">
        <f t="shared" si="6"/>
        <v>0</v>
      </c>
      <c r="M33" s="38">
        <f t="shared" si="6"/>
        <v>0</v>
      </c>
      <c r="N33" s="39">
        <f>SUM(N32:N32)</f>
        <v>9211.2199999999993</v>
      </c>
      <c r="P33" s="12"/>
      <c r="Q33" s="10"/>
    </row>
    <row r="34" spans="3:19">
      <c r="C34" s="16" t="s">
        <v>58</v>
      </c>
      <c r="D34" s="52" t="s">
        <v>59</v>
      </c>
      <c r="E34" s="53" t="s">
        <v>18</v>
      </c>
      <c r="F34" s="53" t="s">
        <v>60</v>
      </c>
      <c r="G34" s="53">
        <v>800037800</v>
      </c>
      <c r="H34" s="24"/>
      <c r="I34" s="4"/>
      <c r="J34" s="4">
        <v>6.6099999999999994</v>
      </c>
      <c r="K34" s="4"/>
      <c r="L34" s="4"/>
      <c r="M34" s="4"/>
      <c r="N34" s="9">
        <f>SUM(H34:L34)-K34</f>
        <v>6.6099999999999994</v>
      </c>
      <c r="P34" s="12"/>
    </row>
    <row r="35" spans="3:19">
      <c r="C35" s="16" t="s">
        <v>58</v>
      </c>
      <c r="D35" s="52" t="s">
        <v>61</v>
      </c>
      <c r="E35" s="53" t="s">
        <v>18</v>
      </c>
      <c r="F35" s="53" t="s">
        <v>62</v>
      </c>
      <c r="G35" s="53">
        <v>800037800</v>
      </c>
      <c r="H35" s="24"/>
      <c r="I35" s="4"/>
      <c r="J35" s="4"/>
      <c r="K35" s="4"/>
      <c r="L35" s="4"/>
      <c r="M35" s="4"/>
      <c r="N35" s="9">
        <f t="shared" si="4"/>
        <v>0</v>
      </c>
      <c r="P35" s="12"/>
    </row>
    <row r="36" spans="3:19">
      <c r="C36" s="74" t="s">
        <v>63</v>
      </c>
      <c r="D36" s="75"/>
      <c r="E36" s="75"/>
      <c r="F36" s="75"/>
      <c r="G36" s="75"/>
      <c r="H36" s="38">
        <f t="shared" ref="H36:N36" si="7">SUM(H34:H35)</f>
        <v>0</v>
      </c>
      <c r="I36" s="38">
        <f t="shared" si="7"/>
        <v>0</v>
      </c>
      <c r="J36" s="38">
        <f t="shared" si="7"/>
        <v>6.6099999999999994</v>
      </c>
      <c r="K36" s="38">
        <f t="shared" si="7"/>
        <v>0</v>
      </c>
      <c r="L36" s="38">
        <f t="shared" si="7"/>
        <v>0</v>
      </c>
      <c r="M36" s="38">
        <f t="shared" si="7"/>
        <v>0</v>
      </c>
      <c r="N36" s="39">
        <f t="shared" si="7"/>
        <v>6.6099999999999994</v>
      </c>
      <c r="P36" s="12"/>
    </row>
    <row r="37" spans="3:19" s="1" customFormat="1">
      <c r="C37" s="16" t="s">
        <v>64</v>
      </c>
      <c r="D37" s="52" t="s">
        <v>65</v>
      </c>
      <c r="E37" s="53" t="s">
        <v>18</v>
      </c>
      <c r="F37" s="53" t="s">
        <v>21</v>
      </c>
      <c r="G37" s="53">
        <v>860034313</v>
      </c>
      <c r="H37" s="4">
        <v>543858.87</v>
      </c>
      <c r="I37" s="4"/>
      <c r="J37" s="4"/>
      <c r="K37" s="4"/>
      <c r="L37" s="4"/>
      <c r="M37" s="4"/>
      <c r="N37" s="9">
        <f t="shared" si="4"/>
        <v>543858.87</v>
      </c>
      <c r="P37" s="12"/>
      <c r="Q37" s="10"/>
    </row>
    <row r="38" spans="3:19" s="1" customFormat="1">
      <c r="C38" s="16" t="s">
        <v>64</v>
      </c>
      <c r="D38" s="52" t="s">
        <v>66</v>
      </c>
      <c r="E38" s="53" t="s">
        <v>34</v>
      </c>
      <c r="F38" s="53" t="s">
        <v>67</v>
      </c>
      <c r="G38" s="53">
        <v>860034313</v>
      </c>
      <c r="H38" s="4">
        <v>0</v>
      </c>
      <c r="I38" s="4"/>
      <c r="J38" s="4"/>
      <c r="K38" s="4"/>
      <c r="L38" s="4"/>
      <c r="M38" s="4"/>
      <c r="N38" s="9">
        <f t="shared" si="4"/>
        <v>0</v>
      </c>
      <c r="P38" s="12"/>
      <c r="Q38" s="10"/>
    </row>
    <row r="39" spans="3:19" s="1" customFormat="1">
      <c r="C39" s="16" t="s">
        <v>64</v>
      </c>
      <c r="D39" s="52" t="s">
        <v>68</v>
      </c>
      <c r="E39" s="53" t="s">
        <v>18</v>
      </c>
      <c r="F39" s="53" t="s">
        <v>21</v>
      </c>
      <c r="G39" s="53">
        <v>860034313</v>
      </c>
      <c r="H39" s="4">
        <v>10628.48</v>
      </c>
      <c r="I39" s="4"/>
      <c r="J39" s="4"/>
      <c r="K39" s="4"/>
      <c r="L39" s="4"/>
      <c r="M39" s="4"/>
      <c r="N39" s="9">
        <f>SUM(H39:L39)-K39</f>
        <v>10628.48</v>
      </c>
      <c r="P39" s="12"/>
      <c r="Q39" s="10"/>
    </row>
    <row r="40" spans="3:19" s="1" customFormat="1">
      <c r="C40" s="74" t="s">
        <v>69</v>
      </c>
      <c r="D40" s="75"/>
      <c r="E40" s="75"/>
      <c r="F40" s="75"/>
      <c r="G40" s="75"/>
      <c r="H40" s="38">
        <f t="shared" ref="H40:N40" si="8">SUM(H37:H39)</f>
        <v>554487.35</v>
      </c>
      <c r="I40" s="38">
        <f t="shared" si="8"/>
        <v>0</v>
      </c>
      <c r="J40" s="38">
        <f t="shared" si="8"/>
        <v>0</v>
      </c>
      <c r="K40" s="38">
        <f t="shared" si="8"/>
        <v>0</v>
      </c>
      <c r="L40" s="38">
        <f t="shared" si="8"/>
        <v>0</v>
      </c>
      <c r="M40" s="38">
        <f t="shared" si="8"/>
        <v>0</v>
      </c>
      <c r="N40" s="39">
        <f t="shared" si="8"/>
        <v>554487.35</v>
      </c>
      <c r="P40" s="12"/>
      <c r="Q40" s="11"/>
    </row>
    <row r="41" spans="3:19">
      <c r="C41" s="16" t="s">
        <v>70</v>
      </c>
      <c r="D41" s="52" t="s">
        <v>71</v>
      </c>
      <c r="E41" s="53" t="s">
        <v>18</v>
      </c>
      <c r="F41" s="53" t="s">
        <v>72</v>
      </c>
      <c r="G41" s="53">
        <v>860035827</v>
      </c>
      <c r="H41" s="40">
        <v>284.89999999999998</v>
      </c>
      <c r="I41" s="4"/>
      <c r="J41" s="4"/>
      <c r="K41" s="4"/>
      <c r="L41" s="4"/>
      <c r="M41" s="4"/>
      <c r="N41" s="22">
        <f>SUM(H41:L41)-K41-K41</f>
        <v>284.89999999999998</v>
      </c>
      <c r="P41" s="12"/>
      <c r="Q41" s="10"/>
    </row>
    <row r="42" spans="3:19">
      <c r="C42" s="16" t="s">
        <v>70</v>
      </c>
      <c r="D42" s="52" t="s">
        <v>73</v>
      </c>
      <c r="E42" s="53" t="s">
        <v>18</v>
      </c>
      <c r="F42" s="53" t="s">
        <v>74</v>
      </c>
      <c r="G42" s="53">
        <v>860035827</v>
      </c>
      <c r="H42" s="3">
        <v>490.44</v>
      </c>
      <c r="I42" s="4"/>
      <c r="J42" s="4"/>
      <c r="K42" s="4"/>
      <c r="L42" s="4"/>
      <c r="M42" s="4"/>
      <c r="N42" s="22">
        <f>SUM(H42:L42)-K42-K42</f>
        <v>490.44</v>
      </c>
      <c r="P42" s="12"/>
    </row>
    <row r="43" spans="3:19">
      <c r="C43" s="16" t="s">
        <v>70</v>
      </c>
      <c r="D43" s="52" t="s">
        <v>75</v>
      </c>
      <c r="E43" s="53" t="s">
        <v>18</v>
      </c>
      <c r="F43" s="53" t="s">
        <v>21</v>
      </c>
      <c r="G43" s="53">
        <v>860035827</v>
      </c>
      <c r="H43" s="3">
        <v>311.86</v>
      </c>
      <c r="I43" s="4"/>
      <c r="J43" s="4"/>
      <c r="K43" s="4"/>
      <c r="L43" s="4"/>
      <c r="M43" s="4"/>
      <c r="N43" s="22">
        <f>SUM(H43:L43)-K43-K43</f>
        <v>311.86</v>
      </c>
      <c r="P43" s="12"/>
    </row>
    <row r="44" spans="3:19">
      <c r="C44" s="74" t="s">
        <v>76</v>
      </c>
      <c r="D44" s="75"/>
      <c r="E44" s="75"/>
      <c r="F44" s="75"/>
      <c r="G44" s="75"/>
      <c r="H44" s="38">
        <f t="shared" ref="H44:N44" si="9">SUM(H41:H43)</f>
        <v>1087.1999999999998</v>
      </c>
      <c r="I44" s="38">
        <f t="shared" si="9"/>
        <v>0</v>
      </c>
      <c r="J44" s="38">
        <f t="shared" si="9"/>
        <v>0</v>
      </c>
      <c r="K44" s="38">
        <f t="shared" si="9"/>
        <v>0</v>
      </c>
      <c r="L44" s="38">
        <f t="shared" si="9"/>
        <v>0</v>
      </c>
      <c r="M44" s="38">
        <f t="shared" si="9"/>
        <v>0</v>
      </c>
      <c r="N44" s="39">
        <f t="shared" si="9"/>
        <v>1087.1999999999998</v>
      </c>
      <c r="P44" s="12"/>
      <c r="R44" s="11"/>
      <c r="S44" s="11"/>
    </row>
    <row r="45" spans="3:19">
      <c r="C45" s="16" t="s">
        <v>77</v>
      </c>
      <c r="D45" s="52" t="s">
        <v>78</v>
      </c>
      <c r="E45" s="53" t="s">
        <v>18</v>
      </c>
      <c r="F45" s="53" t="s">
        <v>21</v>
      </c>
      <c r="G45" s="53">
        <v>890200756</v>
      </c>
      <c r="H45" s="15">
        <v>77986.430000007153</v>
      </c>
      <c r="I45" s="4"/>
      <c r="J45" s="4"/>
      <c r="K45" s="4"/>
      <c r="L45" s="4"/>
      <c r="M45" s="4"/>
      <c r="N45" s="9">
        <f t="shared" si="4"/>
        <v>77986.430000007153</v>
      </c>
      <c r="P45" s="12"/>
      <c r="R45" s="11"/>
      <c r="S45" s="11"/>
    </row>
    <row r="46" spans="3:19">
      <c r="C46" s="74" t="s">
        <v>79</v>
      </c>
      <c r="D46" s="75"/>
      <c r="E46" s="75"/>
      <c r="F46" s="75"/>
      <c r="G46" s="75"/>
      <c r="H46" s="38">
        <f t="shared" ref="H46:N46" si="10">SUM(H45)</f>
        <v>77986.430000007153</v>
      </c>
      <c r="I46" s="38">
        <f t="shared" si="10"/>
        <v>0</v>
      </c>
      <c r="J46" s="38">
        <f t="shared" si="10"/>
        <v>0</v>
      </c>
      <c r="K46" s="38">
        <f t="shared" si="10"/>
        <v>0</v>
      </c>
      <c r="L46" s="38">
        <f t="shared" si="10"/>
        <v>0</v>
      </c>
      <c r="M46" s="38">
        <f t="shared" si="10"/>
        <v>0</v>
      </c>
      <c r="N46" s="39">
        <f t="shared" si="10"/>
        <v>77986.430000007153</v>
      </c>
      <c r="P46" s="12"/>
      <c r="R46" s="11"/>
      <c r="S46" s="11"/>
    </row>
    <row r="47" spans="3:19">
      <c r="C47" s="16" t="s">
        <v>80</v>
      </c>
      <c r="D47" s="57">
        <v>140201246301</v>
      </c>
      <c r="E47" s="53" t="s">
        <v>18</v>
      </c>
      <c r="F47" s="53" t="s">
        <v>21</v>
      </c>
      <c r="G47" s="53">
        <v>900406150</v>
      </c>
      <c r="H47" s="41">
        <v>124329</v>
      </c>
      <c r="I47" s="4"/>
      <c r="J47" s="4"/>
      <c r="K47" s="4"/>
      <c r="L47" s="4"/>
      <c r="M47" s="4"/>
      <c r="N47" s="9">
        <f t="shared" si="4"/>
        <v>124329</v>
      </c>
      <c r="P47" s="12"/>
    </row>
    <row r="48" spans="3:19">
      <c r="C48" s="74" t="s">
        <v>81</v>
      </c>
      <c r="D48" s="75"/>
      <c r="E48" s="75"/>
      <c r="F48" s="75"/>
      <c r="G48" s="75"/>
      <c r="H48" s="38">
        <f t="shared" ref="H48:N48" si="11">SUM(H47)</f>
        <v>124329</v>
      </c>
      <c r="I48" s="38">
        <f t="shared" si="11"/>
        <v>0</v>
      </c>
      <c r="J48" s="38">
        <f t="shared" si="11"/>
        <v>0</v>
      </c>
      <c r="K48" s="38">
        <f t="shared" si="11"/>
        <v>0</v>
      </c>
      <c r="L48" s="38">
        <f t="shared" si="11"/>
        <v>0</v>
      </c>
      <c r="M48" s="38">
        <f t="shared" si="11"/>
        <v>0</v>
      </c>
      <c r="N48" s="39">
        <f t="shared" si="11"/>
        <v>124329</v>
      </c>
      <c r="P48" s="12"/>
    </row>
    <row r="49" spans="1:17">
      <c r="C49" s="16" t="s">
        <v>82</v>
      </c>
      <c r="D49" s="52" t="s">
        <v>83</v>
      </c>
      <c r="E49" s="53" t="s">
        <v>18</v>
      </c>
      <c r="F49" s="53" t="s">
        <v>21</v>
      </c>
      <c r="G49" s="53">
        <v>811022688</v>
      </c>
      <c r="H49" s="20">
        <v>23839</v>
      </c>
      <c r="I49" s="4"/>
      <c r="J49" s="4"/>
      <c r="K49" s="4"/>
      <c r="L49" s="4"/>
      <c r="M49" s="4"/>
      <c r="N49" s="9">
        <f t="shared" si="4"/>
        <v>23839</v>
      </c>
      <c r="P49" s="12"/>
    </row>
    <row r="50" spans="1:17">
      <c r="C50" s="74" t="s">
        <v>84</v>
      </c>
      <c r="D50" s="75"/>
      <c r="E50" s="75"/>
      <c r="F50" s="75"/>
      <c r="G50" s="75"/>
      <c r="H50" s="38">
        <f>SUM(H49)</f>
        <v>23839</v>
      </c>
      <c r="I50" s="38">
        <f>+I49</f>
        <v>0</v>
      </c>
      <c r="J50" s="38">
        <f>+J49</f>
        <v>0</v>
      </c>
      <c r="K50" s="38">
        <f>+K49</f>
        <v>0</v>
      </c>
      <c r="L50" s="38">
        <f>+L49</f>
        <v>0</v>
      </c>
      <c r="M50" s="38">
        <f>+M49</f>
        <v>0</v>
      </c>
      <c r="N50" s="39">
        <f>SUM(N49)</f>
        <v>23839</v>
      </c>
      <c r="P50" s="12"/>
    </row>
    <row r="51" spans="1:17">
      <c r="C51" s="76" t="s">
        <v>85</v>
      </c>
      <c r="D51" s="77"/>
      <c r="E51" s="77"/>
      <c r="F51" s="77"/>
      <c r="G51" s="77"/>
      <c r="H51" s="64">
        <f t="shared" ref="H51:M51" si="12">+H50+H48+H46+H44+H40+H36+H33+H31+H25+H22+H20+H16+H14+H11+H9</f>
        <v>259710073.61999997</v>
      </c>
      <c r="I51" s="64">
        <f t="shared" si="12"/>
        <v>0</v>
      </c>
      <c r="J51" s="64">
        <f t="shared" si="12"/>
        <v>6.6099999999999994</v>
      </c>
      <c r="K51" s="64">
        <f t="shared" si="12"/>
        <v>0</v>
      </c>
      <c r="L51" s="64">
        <f t="shared" si="12"/>
        <v>0</v>
      </c>
      <c r="M51" s="64">
        <f t="shared" si="12"/>
        <v>0</v>
      </c>
      <c r="N51" s="65">
        <f>+N36+N44+N20+N9+N33+N40+N16+N50+N25+N31+N11++N22+N46+N14+N48</f>
        <v>259710080.22999999</v>
      </c>
      <c r="P51" s="12"/>
    </row>
    <row r="52" spans="1:17">
      <c r="C52" s="78" t="s">
        <v>104</v>
      </c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80"/>
    </row>
    <row r="53" spans="1:17">
      <c r="C53" s="2"/>
      <c r="D53" s="2"/>
    </row>
    <row r="54" spans="1:17">
      <c r="C54" s="66" t="s">
        <v>4</v>
      </c>
      <c r="D54" s="67" t="s">
        <v>5</v>
      </c>
      <c r="E54" s="68" t="s">
        <v>6</v>
      </c>
      <c r="F54" s="68" t="s">
        <v>7</v>
      </c>
      <c r="G54" s="68" t="s">
        <v>8</v>
      </c>
      <c r="H54" s="69" t="s">
        <v>87</v>
      </c>
      <c r="I54" s="33"/>
      <c r="J54" s="2" t="s">
        <v>100</v>
      </c>
      <c r="L54" s="31"/>
      <c r="M54" s="31"/>
      <c r="N54" s="34"/>
    </row>
    <row r="55" spans="1:17">
      <c r="C55" s="6" t="s">
        <v>88</v>
      </c>
      <c r="D55" s="43">
        <v>1101203000501</v>
      </c>
      <c r="E55" s="8" t="s">
        <v>89</v>
      </c>
      <c r="F55" s="8" t="s">
        <v>90</v>
      </c>
      <c r="G55" s="8">
        <v>800143157</v>
      </c>
      <c r="H55" s="5">
        <v>188060119.37</v>
      </c>
      <c r="N55" s="36"/>
    </row>
    <row r="56" spans="1:17">
      <c r="C56" s="6" t="s">
        <v>88</v>
      </c>
      <c r="D56" s="43">
        <v>1101203000511</v>
      </c>
      <c r="E56" s="8" t="s">
        <v>89</v>
      </c>
      <c r="F56" s="8" t="s">
        <v>91</v>
      </c>
      <c r="G56" s="8">
        <v>800143157</v>
      </c>
      <c r="H56" s="5">
        <v>2118142.67</v>
      </c>
      <c r="L56" s="31"/>
      <c r="M56" s="31"/>
      <c r="N56" s="34"/>
    </row>
    <row r="57" spans="1:17">
      <c r="C57" s="6" t="s">
        <v>88</v>
      </c>
      <c r="D57" s="43">
        <v>1101203000514</v>
      </c>
      <c r="E57" s="8" t="s">
        <v>89</v>
      </c>
      <c r="F57" s="8" t="s">
        <v>92</v>
      </c>
      <c r="G57" s="8">
        <v>800143157</v>
      </c>
      <c r="H57" s="5">
        <v>38430.42</v>
      </c>
      <c r="N57" s="34"/>
    </row>
    <row r="58" spans="1:17">
      <c r="C58" s="6" t="s">
        <v>88</v>
      </c>
      <c r="D58" s="58">
        <v>1101203000782</v>
      </c>
      <c r="E58" s="8" t="s">
        <v>89</v>
      </c>
      <c r="F58" s="8" t="s">
        <v>93</v>
      </c>
      <c r="G58" s="8">
        <v>800143157</v>
      </c>
      <c r="H58" s="5">
        <v>24353934.780000001</v>
      </c>
      <c r="N58" s="34"/>
      <c r="Q58" s="2"/>
    </row>
    <row r="59" spans="1:17">
      <c r="C59" s="44" t="s">
        <v>94</v>
      </c>
      <c r="D59" s="45"/>
      <c r="E59" s="46"/>
      <c r="F59" s="46"/>
      <c r="G59" s="46"/>
      <c r="H59" s="47">
        <f>SUM(H55:H58)</f>
        <v>214570627.23999998</v>
      </c>
      <c r="N59" s="34"/>
      <c r="Q59" s="2"/>
    </row>
    <row r="60" spans="1:17">
      <c r="C60" s="6" t="s">
        <v>95</v>
      </c>
      <c r="D60" s="7"/>
      <c r="E60" s="8"/>
      <c r="F60" s="8"/>
      <c r="G60" s="8"/>
      <c r="H60" s="5">
        <v>60</v>
      </c>
      <c r="J60" s="32"/>
      <c r="M60" s="72" t="s">
        <v>96</v>
      </c>
      <c r="N60" s="73"/>
      <c r="Q60" s="2"/>
    </row>
    <row r="61" spans="1:17" ht="15.75" thickBot="1">
      <c r="C61" s="48" t="s">
        <v>97</v>
      </c>
      <c r="D61" s="49"/>
      <c r="E61" s="50"/>
      <c r="F61" s="50"/>
      <c r="G61" s="50"/>
      <c r="H61" s="51">
        <f>VALUE(FIXED(+H59+N51+H60,2))</f>
        <v>474280767.47000003</v>
      </c>
      <c r="I61" s="37"/>
      <c r="J61" s="33"/>
      <c r="M61" s="62" t="s">
        <v>98</v>
      </c>
      <c r="N61" s="63">
        <f>+'[9]1 BALANCE_GRAL'!N107-'[9]1 BALANCE_GRAL'!M107-('[9]1 BALANCE_GRAL'!M97-'[9]1 BALANCE_GRAL'!N97)-H61</f>
        <v>0</v>
      </c>
      <c r="Q61" s="2"/>
    </row>
    <row r="62" spans="1:17" ht="16.5" thickTop="1" thickBot="1">
      <c r="C62" s="42" t="s">
        <v>99</v>
      </c>
      <c r="D62" s="17"/>
      <c r="E62" s="18"/>
      <c r="F62" s="18"/>
      <c r="G62" s="18"/>
      <c r="H62" s="18"/>
      <c r="I62" s="18"/>
      <c r="J62" s="18"/>
      <c r="K62" s="18"/>
      <c r="L62" s="18"/>
      <c r="M62" s="18"/>
      <c r="N62" s="19"/>
      <c r="Q62" s="28"/>
    </row>
    <row r="63" spans="1:17" ht="15.75" thickTop="1">
      <c r="A63" s="2" t="s">
        <v>100</v>
      </c>
      <c r="B63" s="2" t="s">
        <v>100</v>
      </c>
      <c r="C63" s="13" t="s">
        <v>100</v>
      </c>
      <c r="D63" s="14" t="s">
        <v>100</v>
      </c>
      <c r="E63" s="2" t="s">
        <v>100</v>
      </c>
      <c r="F63" s="2" t="s">
        <v>100</v>
      </c>
      <c r="G63" s="2" t="s">
        <v>100</v>
      </c>
      <c r="I63" s="2" t="s">
        <v>100</v>
      </c>
      <c r="N63" s="2" t="s">
        <v>101</v>
      </c>
      <c r="O63" s="2" t="s">
        <v>100</v>
      </c>
    </row>
    <row r="64" spans="1:17">
      <c r="H64" s="25"/>
    </row>
    <row r="65" spans="8:8">
      <c r="H65" s="26"/>
    </row>
  </sheetData>
  <mergeCells count="22">
    <mergeCell ref="C50:G50"/>
    <mergeCell ref="C51:G51"/>
    <mergeCell ref="C52:N52"/>
    <mergeCell ref="M60:N60"/>
    <mergeCell ref="C33:G33"/>
    <mergeCell ref="C36:G36"/>
    <mergeCell ref="C40:G40"/>
    <mergeCell ref="C44:G44"/>
    <mergeCell ref="C46:G46"/>
    <mergeCell ref="C48:G48"/>
    <mergeCell ref="C14:G14"/>
    <mergeCell ref="C16:G16"/>
    <mergeCell ref="C20:G20"/>
    <mergeCell ref="C22:G22"/>
    <mergeCell ref="C25:G25"/>
    <mergeCell ref="C31:G31"/>
    <mergeCell ref="C1:N1"/>
    <mergeCell ref="C2:N2"/>
    <mergeCell ref="C3:N3"/>
    <mergeCell ref="C4:N4"/>
    <mergeCell ref="C9:G9"/>
    <mergeCell ref="C11:G11"/>
  </mergeCells>
  <conditionalFormatting sqref="M61:N61">
    <cfRule type="expression" dxfId="3" priority="2">
      <formula>$N$61&lt;&gt;0</formula>
    </cfRule>
  </conditionalFormatting>
  <conditionalFormatting sqref="M60:N60">
    <cfRule type="expression" dxfId="1" priority="1">
      <formula>$N$61&lt;&gt;0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64"/>
  <sheetViews>
    <sheetView workbookViewId="0">
      <selection activeCell="F6" sqref="F6"/>
    </sheetView>
  </sheetViews>
  <sheetFormatPr baseColWidth="10" defaultColWidth="11.42578125" defaultRowHeight="15"/>
  <cols>
    <col min="1" max="2" width="2" style="2" bestFit="1" customWidth="1"/>
    <col min="3" max="3" width="20.28515625" style="13" customWidth="1"/>
    <col min="4" max="4" width="22" style="14" bestFit="1" customWidth="1"/>
    <col min="5" max="5" width="7.28515625" style="2" bestFit="1" customWidth="1"/>
    <col min="6" max="6" width="30.140625" style="2" customWidth="1"/>
    <col min="7" max="7" width="12.42578125" style="2" bestFit="1" customWidth="1"/>
    <col min="8" max="8" width="28.5703125" style="2" bestFit="1" customWidth="1"/>
    <col min="9" max="9" width="19.7109375" style="2" bestFit="1" customWidth="1"/>
    <col min="10" max="10" width="22.5703125" style="2" bestFit="1" customWidth="1"/>
    <col min="11" max="11" width="18.140625" style="2" bestFit="1" customWidth="1"/>
    <col min="12" max="12" width="23.42578125" style="2" bestFit="1" customWidth="1"/>
    <col min="13" max="13" width="26.7109375" style="2" bestFit="1" customWidth="1"/>
    <col min="14" max="14" width="20.7109375" style="2" bestFit="1" customWidth="1"/>
    <col min="15" max="15" width="2" style="2" bestFit="1" customWidth="1"/>
    <col min="16" max="16" width="14.5703125" style="2" customWidth="1"/>
    <col min="17" max="17" width="13.85546875" style="11" customWidth="1"/>
    <col min="18" max="16384" width="11.42578125" style="2"/>
  </cols>
  <sheetData>
    <row r="1" spans="3:17" ht="25.5" customHeight="1" thickTop="1">
      <c r="C1" s="84" t="s">
        <v>0</v>
      </c>
      <c r="D1" s="85"/>
      <c r="E1" s="85"/>
      <c r="F1" s="85"/>
      <c r="G1" s="85"/>
      <c r="H1" s="85"/>
      <c r="I1" s="85"/>
      <c r="J1" s="85"/>
      <c r="K1" s="85"/>
      <c r="L1" s="85"/>
      <c r="M1" s="85"/>
      <c r="N1" s="86"/>
    </row>
    <row r="2" spans="3:17" ht="25.5" customHeight="1">
      <c r="C2" s="81" t="s">
        <v>1</v>
      </c>
      <c r="D2" s="82"/>
      <c r="E2" s="82"/>
      <c r="F2" s="82"/>
      <c r="G2" s="82"/>
      <c r="H2" s="82"/>
      <c r="I2" s="82"/>
      <c r="J2" s="82"/>
      <c r="K2" s="82"/>
      <c r="L2" s="82"/>
      <c r="M2" s="82"/>
      <c r="N2" s="83"/>
    </row>
    <row r="3" spans="3:17" ht="15" customHeight="1">
      <c r="C3" s="87" t="s">
        <v>2</v>
      </c>
      <c r="D3" s="88"/>
      <c r="E3" s="88"/>
      <c r="F3" s="88"/>
      <c r="G3" s="88"/>
      <c r="H3" s="88"/>
      <c r="I3" s="88"/>
      <c r="J3" s="88"/>
      <c r="K3" s="88"/>
      <c r="L3" s="88"/>
      <c r="M3" s="88"/>
      <c r="N3" s="89"/>
    </row>
    <row r="4" spans="3:17" ht="18.75">
      <c r="C4" s="87" t="str">
        <f>+[1]DATOS!P2</f>
        <v>DEL 01 ENERO DE 2023 AL 31 DE ENERO DE 2023</v>
      </c>
      <c r="D4" s="88"/>
      <c r="E4" s="88"/>
      <c r="F4" s="88"/>
      <c r="G4" s="88"/>
      <c r="H4" s="88"/>
      <c r="I4" s="88"/>
      <c r="J4" s="88"/>
      <c r="K4" s="88"/>
      <c r="L4" s="88"/>
      <c r="M4" s="88"/>
      <c r="N4" s="89"/>
    </row>
    <row r="5" spans="3:17">
      <c r="C5" s="35"/>
      <c r="N5" s="34"/>
    </row>
    <row r="6" spans="3:17" ht="106.5" customHeight="1" thickBot="1">
      <c r="C6" s="59" t="s">
        <v>4</v>
      </c>
      <c r="D6" s="60" t="s">
        <v>5</v>
      </c>
      <c r="E6" s="60" t="s">
        <v>6</v>
      </c>
      <c r="F6" s="60" t="s">
        <v>7</v>
      </c>
      <c r="G6" s="60" t="s">
        <v>8</v>
      </c>
      <c r="H6" s="60" t="s">
        <v>9</v>
      </c>
      <c r="I6" s="60" t="s">
        <v>10</v>
      </c>
      <c r="J6" s="60" t="s">
        <v>11</v>
      </c>
      <c r="K6" s="60" t="s">
        <v>12</v>
      </c>
      <c r="L6" s="60" t="s">
        <v>13</v>
      </c>
      <c r="M6" s="60" t="s">
        <v>14</v>
      </c>
      <c r="N6" s="61" t="s">
        <v>15</v>
      </c>
    </row>
    <row r="7" spans="3:17" s="1" customFormat="1" ht="15.75" thickTop="1">
      <c r="C7" s="16" t="s">
        <v>16</v>
      </c>
      <c r="D7" s="52" t="s">
        <v>17</v>
      </c>
      <c r="E7" s="53" t="s">
        <v>18</v>
      </c>
      <c r="F7" s="54" t="s">
        <v>19</v>
      </c>
      <c r="G7" s="53">
        <v>860002964</v>
      </c>
      <c r="H7" s="4">
        <v>72</v>
      </c>
      <c r="I7" s="4"/>
      <c r="J7" s="4"/>
      <c r="K7" s="4"/>
      <c r="L7" s="4"/>
      <c r="M7" s="4"/>
      <c r="N7" s="9">
        <f>SUM(H7:L7)-K7</f>
        <v>72</v>
      </c>
      <c r="P7" s="12"/>
      <c r="Q7" s="10"/>
    </row>
    <row r="8" spans="3:17" s="1" customFormat="1">
      <c r="C8" s="16" t="s">
        <v>16</v>
      </c>
      <c r="D8" s="52" t="s">
        <v>20</v>
      </c>
      <c r="E8" s="53" t="s">
        <v>18</v>
      </c>
      <c r="F8" s="54" t="s">
        <v>21</v>
      </c>
      <c r="G8" s="53">
        <v>860002964</v>
      </c>
      <c r="H8" s="28">
        <v>97805</v>
      </c>
      <c r="I8" s="4"/>
      <c r="J8" s="4"/>
      <c r="K8" s="4"/>
      <c r="L8" s="4"/>
      <c r="M8" s="4"/>
      <c r="N8" s="9">
        <f>SUM(H8:L8)-K8</f>
        <v>97805</v>
      </c>
      <c r="P8" s="12"/>
      <c r="Q8" s="10"/>
    </row>
    <row r="9" spans="3:17" s="1" customFormat="1">
      <c r="C9" s="90" t="s">
        <v>22</v>
      </c>
      <c r="D9" s="91"/>
      <c r="E9" s="91"/>
      <c r="F9" s="91"/>
      <c r="G9" s="91"/>
      <c r="H9" s="38">
        <f t="shared" ref="H9:N9" si="0">SUM(H7:H8)</f>
        <v>97877</v>
      </c>
      <c r="I9" s="38">
        <f t="shared" si="0"/>
        <v>0</v>
      </c>
      <c r="J9" s="38">
        <f t="shared" si="0"/>
        <v>0</v>
      </c>
      <c r="K9" s="38">
        <f t="shared" si="0"/>
        <v>0</v>
      </c>
      <c r="L9" s="38">
        <f t="shared" si="0"/>
        <v>0</v>
      </c>
      <c r="M9" s="38">
        <f t="shared" si="0"/>
        <v>0</v>
      </c>
      <c r="N9" s="39">
        <f t="shared" si="0"/>
        <v>97877</v>
      </c>
      <c r="P9" s="12"/>
      <c r="Q9" s="10"/>
    </row>
    <row r="10" spans="3:17" s="1" customFormat="1">
      <c r="C10" s="55" t="s">
        <v>23</v>
      </c>
      <c r="D10" s="56">
        <v>220470174335</v>
      </c>
      <c r="E10" s="53" t="s">
        <v>18</v>
      </c>
      <c r="F10" s="53" t="s">
        <v>21</v>
      </c>
      <c r="G10" s="53">
        <v>860007738</v>
      </c>
      <c r="H10" s="29">
        <v>19952.64</v>
      </c>
      <c r="I10" s="4"/>
      <c r="J10" s="4"/>
      <c r="K10" s="4"/>
      <c r="L10" s="4"/>
      <c r="M10" s="4"/>
      <c r="N10" s="9">
        <f>SUM(H10:L10)-K10</f>
        <v>19952.64</v>
      </c>
      <c r="P10" s="12"/>
      <c r="Q10" s="10"/>
    </row>
    <row r="11" spans="3:17" s="1" customFormat="1">
      <c r="C11" s="74" t="s">
        <v>24</v>
      </c>
      <c r="D11" s="75"/>
      <c r="E11" s="75"/>
      <c r="F11" s="75"/>
      <c r="G11" s="75"/>
      <c r="H11" s="38">
        <f>SUM(H10)</f>
        <v>19952.64</v>
      </c>
      <c r="I11" s="38">
        <f>+I10</f>
        <v>0</v>
      </c>
      <c r="J11" s="38">
        <f>+J10</f>
        <v>0</v>
      </c>
      <c r="K11" s="38">
        <f>+K10</f>
        <v>0</v>
      </c>
      <c r="L11" s="38">
        <f>+L10</f>
        <v>0</v>
      </c>
      <c r="M11" s="38">
        <f>+M10</f>
        <v>0</v>
      </c>
      <c r="N11" s="39">
        <f>SUM(N10)</f>
        <v>19952.64</v>
      </c>
      <c r="P11" s="12"/>
      <c r="Q11" s="10"/>
    </row>
    <row r="12" spans="3:17" s="1" customFormat="1">
      <c r="C12" s="16" t="s">
        <v>25</v>
      </c>
      <c r="D12" s="52" t="s">
        <v>26</v>
      </c>
      <c r="E12" s="53" t="s">
        <v>18</v>
      </c>
      <c r="F12" s="53" t="s">
        <v>21</v>
      </c>
      <c r="G12" s="53">
        <v>890903938</v>
      </c>
      <c r="H12" s="29">
        <v>704323.59000000008</v>
      </c>
      <c r="I12" s="4"/>
      <c r="J12" s="4"/>
      <c r="K12" s="4"/>
      <c r="L12" s="4"/>
      <c r="M12" s="23"/>
      <c r="N12" s="9">
        <f>+H12+I12+J12-K12+L12+M12</f>
        <v>704323.59000000008</v>
      </c>
      <c r="P12" s="12"/>
      <c r="Q12" s="10"/>
    </row>
    <row r="13" spans="3:17" s="1" customFormat="1">
      <c r="C13" s="16" t="s">
        <v>25</v>
      </c>
      <c r="D13" s="52">
        <v>3186123122</v>
      </c>
      <c r="E13" s="53" t="s">
        <v>18</v>
      </c>
      <c r="F13" s="53" t="s">
        <v>21</v>
      </c>
      <c r="G13" s="53">
        <v>890903938</v>
      </c>
      <c r="H13" s="29">
        <v>224194.98000000004</v>
      </c>
      <c r="I13" s="4"/>
      <c r="J13" s="4"/>
      <c r="K13" s="4"/>
      <c r="L13" s="4"/>
      <c r="M13" s="23"/>
      <c r="N13" s="9">
        <f>SUM(H13:L13)-K13</f>
        <v>224194.98000000004</v>
      </c>
      <c r="P13" s="12"/>
      <c r="Q13" s="10"/>
    </row>
    <row r="14" spans="3:17" s="1" customFormat="1">
      <c r="C14" s="74" t="s">
        <v>27</v>
      </c>
      <c r="D14" s="75"/>
      <c r="E14" s="75"/>
      <c r="F14" s="75"/>
      <c r="G14" s="75"/>
      <c r="H14" s="38">
        <f>SUM(H12:H13)</f>
        <v>928518.57000000007</v>
      </c>
      <c r="I14" s="38">
        <f t="shared" ref="I14:N14" si="1">SUM(I12:I13)</f>
        <v>0</v>
      </c>
      <c r="J14" s="38">
        <f t="shared" si="1"/>
        <v>0</v>
      </c>
      <c r="K14" s="38">
        <f t="shared" si="1"/>
        <v>0</v>
      </c>
      <c r="L14" s="38">
        <f t="shared" si="1"/>
        <v>0</v>
      </c>
      <c r="M14" s="38">
        <f t="shared" si="1"/>
        <v>0</v>
      </c>
      <c r="N14" s="39">
        <f t="shared" si="1"/>
        <v>928518.57000000007</v>
      </c>
      <c r="P14" s="12"/>
      <c r="Q14" s="10"/>
    </row>
    <row r="15" spans="3:17" s="1" customFormat="1">
      <c r="C15" s="16" t="s">
        <v>28</v>
      </c>
      <c r="D15" s="52" t="s">
        <v>29</v>
      </c>
      <c r="E15" s="53" t="s">
        <v>18</v>
      </c>
      <c r="F15" s="53" t="s">
        <v>21</v>
      </c>
      <c r="G15" s="53">
        <v>860050750</v>
      </c>
      <c r="H15" s="27">
        <v>167118.03</v>
      </c>
      <c r="I15" s="4"/>
      <c r="J15" s="4"/>
      <c r="K15" s="4"/>
      <c r="L15" s="4"/>
      <c r="M15" s="4"/>
      <c r="N15" s="9">
        <f>SUM(H15:L15)-K15</f>
        <v>167118.03</v>
      </c>
      <c r="P15" s="12"/>
      <c r="Q15" s="10"/>
    </row>
    <row r="16" spans="3:17" s="1" customFormat="1">
      <c r="C16" s="74" t="s">
        <v>30</v>
      </c>
      <c r="D16" s="75"/>
      <c r="E16" s="75"/>
      <c r="F16" s="75"/>
      <c r="G16" s="75"/>
      <c r="H16" s="38">
        <f>SUM(H15)</f>
        <v>167118.03</v>
      </c>
      <c r="I16" s="38">
        <f>+I15</f>
        <v>0</v>
      </c>
      <c r="J16" s="38">
        <f>+J15</f>
        <v>0</v>
      </c>
      <c r="K16" s="38">
        <f>+K15</f>
        <v>0</v>
      </c>
      <c r="L16" s="38">
        <f>+L15</f>
        <v>0</v>
      </c>
      <c r="M16" s="38">
        <f>+M15</f>
        <v>0</v>
      </c>
      <c r="N16" s="39">
        <f>SUM(N15)</f>
        <v>167118.03</v>
      </c>
      <c r="P16" s="12"/>
      <c r="Q16" s="10"/>
    </row>
    <row r="17" spans="3:17" s="1" customFormat="1">
      <c r="C17" s="16" t="s">
        <v>31</v>
      </c>
      <c r="D17" s="52" t="s">
        <v>32</v>
      </c>
      <c r="E17" s="53" t="s">
        <v>18</v>
      </c>
      <c r="F17" s="53" t="s">
        <v>21</v>
      </c>
      <c r="G17" s="53">
        <v>860003020</v>
      </c>
      <c r="H17" s="21">
        <v>101651</v>
      </c>
      <c r="I17" s="4"/>
      <c r="J17" s="4"/>
      <c r="K17" s="4"/>
      <c r="L17" s="4"/>
      <c r="M17" s="4"/>
      <c r="N17" s="9">
        <f>SUM(H17:L17)-K17</f>
        <v>101651</v>
      </c>
      <c r="P17" s="12"/>
      <c r="Q17" s="10"/>
    </row>
    <row r="18" spans="3:17" s="1" customFormat="1">
      <c r="C18" s="16" t="s">
        <v>31</v>
      </c>
      <c r="D18" s="52" t="s">
        <v>33</v>
      </c>
      <c r="E18" s="53" t="s">
        <v>34</v>
      </c>
      <c r="F18" s="53" t="s">
        <v>35</v>
      </c>
      <c r="G18" s="53">
        <v>860003020</v>
      </c>
      <c r="H18" s="21"/>
      <c r="I18" s="4"/>
      <c r="J18" s="4"/>
      <c r="K18" s="4"/>
      <c r="L18" s="4"/>
      <c r="M18" s="4"/>
      <c r="N18" s="9">
        <f>SUM(H18:L18)-K18</f>
        <v>0</v>
      </c>
      <c r="P18" s="12"/>
      <c r="Q18" s="10"/>
    </row>
    <row r="19" spans="3:17" s="1" customFormat="1">
      <c r="C19" s="74" t="s">
        <v>36</v>
      </c>
      <c r="D19" s="75"/>
      <c r="E19" s="75"/>
      <c r="F19" s="75"/>
      <c r="G19" s="75"/>
      <c r="H19" s="38">
        <f t="shared" ref="H19:N19" si="2">SUM(H17:H18)</f>
        <v>101651</v>
      </c>
      <c r="I19" s="38">
        <f t="shared" si="2"/>
        <v>0</v>
      </c>
      <c r="J19" s="38">
        <f t="shared" si="2"/>
        <v>0</v>
      </c>
      <c r="K19" s="38">
        <f t="shared" si="2"/>
        <v>0</v>
      </c>
      <c r="L19" s="38">
        <f t="shared" si="2"/>
        <v>0</v>
      </c>
      <c r="M19" s="38">
        <f t="shared" si="2"/>
        <v>0</v>
      </c>
      <c r="N19" s="39">
        <f t="shared" si="2"/>
        <v>101651</v>
      </c>
      <c r="P19" s="12"/>
      <c r="Q19" s="10"/>
    </row>
    <row r="20" spans="3:17" s="1" customFormat="1">
      <c r="C20" s="16" t="s">
        <v>37</v>
      </c>
      <c r="D20" s="52" t="s">
        <v>38</v>
      </c>
      <c r="E20" s="53" t="s">
        <v>18</v>
      </c>
      <c r="F20" s="53" t="s">
        <v>21</v>
      </c>
      <c r="G20" s="53">
        <v>860007660</v>
      </c>
      <c r="H20" s="30">
        <v>0</v>
      </c>
      <c r="I20" s="4"/>
      <c r="J20" s="4"/>
      <c r="K20" s="4"/>
      <c r="L20" s="4"/>
      <c r="M20" s="4"/>
      <c r="N20" s="9">
        <f>SUM(H20:L20)-K20</f>
        <v>0</v>
      </c>
      <c r="P20" s="12"/>
      <c r="Q20" s="10"/>
    </row>
    <row r="21" spans="3:17" s="1" customFormat="1">
      <c r="C21" s="74" t="s">
        <v>39</v>
      </c>
      <c r="D21" s="75"/>
      <c r="E21" s="75"/>
      <c r="F21" s="75"/>
      <c r="G21" s="75"/>
      <c r="H21" s="38">
        <f t="shared" ref="H21:N21" si="3">SUM(H20)</f>
        <v>0</v>
      </c>
      <c r="I21" s="38">
        <f t="shared" si="3"/>
        <v>0</v>
      </c>
      <c r="J21" s="38">
        <f t="shared" si="3"/>
        <v>0</v>
      </c>
      <c r="K21" s="38">
        <f t="shared" si="3"/>
        <v>0</v>
      </c>
      <c r="L21" s="38">
        <f t="shared" si="3"/>
        <v>0</v>
      </c>
      <c r="M21" s="38">
        <f t="shared" si="3"/>
        <v>0</v>
      </c>
      <c r="N21" s="39">
        <f t="shared" si="3"/>
        <v>0</v>
      </c>
      <c r="P21" s="12"/>
      <c r="Q21" s="10"/>
    </row>
    <row r="22" spans="3:17" s="1" customFormat="1">
      <c r="C22" s="16" t="s">
        <v>40</v>
      </c>
      <c r="D22" s="52" t="s">
        <v>41</v>
      </c>
      <c r="E22" s="53" t="s">
        <v>18</v>
      </c>
      <c r="F22" s="53" t="s">
        <v>21</v>
      </c>
      <c r="G22" s="53">
        <v>860034594</v>
      </c>
      <c r="H22" s="3">
        <v>110</v>
      </c>
      <c r="I22" s="4"/>
      <c r="J22" s="4"/>
      <c r="K22" s="4"/>
      <c r="L22" s="4"/>
      <c r="M22" s="4"/>
      <c r="N22" s="9">
        <f>SUM(H22:L22)-K22</f>
        <v>110</v>
      </c>
      <c r="P22" s="12"/>
      <c r="Q22" s="10"/>
    </row>
    <row r="23" spans="3:17" s="1" customFormat="1">
      <c r="C23" s="16" t="s">
        <v>40</v>
      </c>
      <c r="D23" s="52" t="s">
        <v>42</v>
      </c>
      <c r="E23" s="53" t="s">
        <v>18</v>
      </c>
      <c r="F23" s="53" t="s">
        <v>21</v>
      </c>
      <c r="G23" s="53">
        <v>860034594</v>
      </c>
      <c r="H23" s="3">
        <v>1542.57</v>
      </c>
      <c r="I23" s="4"/>
      <c r="J23" s="4"/>
      <c r="K23" s="4"/>
      <c r="L23" s="4"/>
      <c r="M23" s="4"/>
      <c r="N23" s="9">
        <f>SUM(H23:L23)-K23</f>
        <v>1542.57</v>
      </c>
      <c r="P23" s="12"/>
      <c r="Q23" s="10"/>
    </row>
    <row r="24" spans="3:17" s="1" customFormat="1">
      <c r="C24" s="74" t="s">
        <v>43</v>
      </c>
      <c r="D24" s="75"/>
      <c r="E24" s="75"/>
      <c r="F24" s="75"/>
      <c r="G24" s="75"/>
      <c r="H24" s="38">
        <f t="shared" ref="H24:N24" si="4">SUM(H22:H23)</f>
        <v>1652.57</v>
      </c>
      <c r="I24" s="38">
        <f t="shared" si="4"/>
        <v>0</v>
      </c>
      <c r="J24" s="38">
        <f t="shared" si="4"/>
        <v>0</v>
      </c>
      <c r="K24" s="38">
        <f t="shared" si="4"/>
        <v>0</v>
      </c>
      <c r="L24" s="38">
        <f t="shared" si="4"/>
        <v>0</v>
      </c>
      <c r="M24" s="38">
        <f t="shared" si="4"/>
        <v>0</v>
      </c>
      <c r="N24" s="39">
        <f t="shared" si="4"/>
        <v>1652.57</v>
      </c>
      <c r="P24" s="12"/>
      <c r="Q24" s="10"/>
    </row>
    <row r="25" spans="3:17" s="1" customFormat="1">
      <c r="C25" s="16" t="s">
        <v>44</v>
      </c>
      <c r="D25" s="52" t="s">
        <v>45</v>
      </c>
      <c r="E25" s="53" t="s">
        <v>34</v>
      </c>
      <c r="F25" s="53" t="s">
        <v>35</v>
      </c>
      <c r="G25" s="53">
        <v>890300279</v>
      </c>
      <c r="H25" s="4">
        <v>332719.88000000006</v>
      </c>
      <c r="I25" s="4"/>
      <c r="J25" s="4"/>
      <c r="K25" s="4"/>
      <c r="L25" s="4"/>
      <c r="M25" s="4">
        <v>128033</v>
      </c>
      <c r="N25" s="9">
        <f>SUM(H25:L25)-K25+M25</f>
        <v>460752.88000000006</v>
      </c>
      <c r="O25" s="12"/>
      <c r="P25" s="12"/>
      <c r="Q25" s="10"/>
    </row>
    <row r="26" spans="3:17" s="1" customFormat="1">
      <c r="C26" s="16" t="s">
        <v>44</v>
      </c>
      <c r="D26" s="52" t="s">
        <v>46</v>
      </c>
      <c r="E26" s="53" t="s">
        <v>34</v>
      </c>
      <c r="F26" s="53" t="s">
        <v>47</v>
      </c>
      <c r="G26" s="53">
        <v>890300279</v>
      </c>
      <c r="H26" s="4">
        <v>802388.61000000034</v>
      </c>
      <c r="I26" s="4"/>
      <c r="J26" s="4"/>
      <c r="K26" s="4"/>
      <c r="L26" s="4"/>
      <c r="M26" s="4"/>
      <c r="N26" s="9">
        <f t="shared" ref="N26:N48" si="5">SUM(H26:L26)-K26</f>
        <v>802388.61000000034</v>
      </c>
      <c r="O26" s="15"/>
      <c r="P26" s="12"/>
      <c r="Q26" s="10"/>
    </row>
    <row r="27" spans="3:17" s="1" customFormat="1">
      <c r="C27" s="16" t="s">
        <v>44</v>
      </c>
      <c r="D27" s="52" t="s">
        <v>48</v>
      </c>
      <c r="E27" s="53" t="s">
        <v>34</v>
      </c>
      <c r="F27" s="53" t="s">
        <v>49</v>
      </c>
      <c r="G27" s="53">
        <v>890300279</v>
      </c>
      <c r="H27" s="4">
        <v>906536.17000000016</v>
      </c>
      <c r="I27" s="4"/>
      <c r="J27" s="4"/>
      <c r="K27" s="4"/>
      <c r="L27" s="4"/>
      <c r="M27" s="4"/>
      <c r="N27" s="9">
        <f t="shared" si="5"/>
        <v>906536.17000000016</v>
      </c>
      <c r="O27" s="15"/>
      <c r="P27" s="12"/>
      <c r="Q27" s="10"/>
    </row>
    <row r="28" spans="3:17" s="1" customFormat="1">
      <c r="C28" s="16" t="s">
        <v>44</v>
      </c>
      <c r="D28" s="52" t="s">
        <v>50</v>
      </c>
      <c r="E28" s="53" t="s">
        <v>34</v>
      </c>
      <c r="F28" s="53" t="s">
        <v>51</v>
      </c>
      <c r="G28" s="53">
        <v>890300279</v>
      </c>
      <c r="H28" s="4">
        <v>88.189999999999941</v>
      </c>
      <c r="I28" s="4"/>
      <c r="J28" s="4"/>
      <c r="K28" s="4"/>
      <c r="L28" s="4"/>
      <c r="M28" s="4"/>
      <c r="N28" s="9">
        <f t="shared" si="5"/>
        <v>88.189999999999941</v>
      </c>
      <c r="P28" s="12"/>
      <c r="Q28" s="10"/>
    </row>
    <row r="29" spans="3:17" s="1" customFormat="1">
      <c r="C29" s="16" t="s">
        <v>44</v>
      </c>
      <c r="D29" s="52" t="s">
        <v>52</v>
      </c>
      <c r="E29" s="53" t="s">
        <v>18</v>
      </c>
      <c r="F29" s="53" t="s">
        <v>53</v>
      </c>
      <c r="G29" s="53">
        <v>890300279</v>
      </c>
      <c r="H29" s="4">
        <v>2841210.7399999998</v>
      </c>
      <c r="I29" s="4"/>
      <c r="J29" s="4"/>
      <c r="K29" s="4"/>
      <c r="L29" s="4"/>
      <c r="M29" s="4"/>
      <c r="N29" s="9">
        <f t="shared" si="5"/>
        <v>2841210.7399999998</v>
      </c>
      <c r="P29" s="12"/>
      <c r="Q29" s="10"/>
    </row>
    <row r="30" spans="3:17" s="1" customFormat="1">
      <c r="C30" s="74" t="s">
        <v>54</v>
      </c>
      <c r="D30" s="75"/>
      <c r="E30" s="75"/>
      <c r="F30" s="75"/>
      <c r="G30" s="75"/>
      <c r="H30" s="38">
        <f t="shared" ref="H30:N30" si="6">SUM(H25:H29)</f>
        <v>4882943.59</v>
      </c>
      <c r="I30" s="38">
        <f t="shared" si="6"/>
        <v>0</v>
      </c>
      <c r="J30" s="38">
        <f t="shared" si="6"/>
        <v>0</v>
      </c>
      <c r="K30" s="38">
        <f t="shared" si="6"/>
        <v>0</v>
      </c>
      <c r="L30" s="38">
        <f t="shared" si="6"/>
        <v>0</v>
      </c>
      <c r="M30" s="38">
        <f t="shared" si="6"/>
        <v>128033</v>
      </c>
      <c r="N30" s="39">
        <f t="shared" si="6"/>
        <v>5010976.59</v>
      </c>
      <c r="P30" s="12"/>
      <c r="Q30" s="10"/>
    </row>
    <row r="31" spans="3:17" s="1" customFormat="1">
      <c r="C31" s="16" t="s">
        <v>55</v>
      </c>
      <c r="D31" s="52" t="s">
        <v>56</v>
      </c>
      <c r="E31" s="53" t="s">
        <v>18</v>
      </c>
      <c r="F31" s="53" t="s">
        <v>21</v>
      </c>
      <c r="G31" s="53">
        <v>860007335</v>
      </c>
      <c r="H31" s="3">
        <v>23.15</v>
      </c>
      <c r="I31" s="4"/>
      <c r="J31" s="4"/>
      <c r="K31" s="4"/>
      <c r="L31" s="4"/>
      <c r="M31" s="23"/>
      <c r="N31" s="9">
        <f t="shared" si="5"/>
        <v>23.15</v>
      </c>
      <c r="P31" s="12"/>
      <c r="Q31" s="10"/>
    </row>
    <row r="32" spans="3:17" s="1" customFormat="1">
      <c r="C32" s="74" t="s">
        <v>57</v>
      </c>
      <c r="D32" s="75"/>
      <c r="E32" s="75"/>
      <c r="F32" s="75"/>
      <c r="G32" s="75"/>
      <c r="H32" s="38">
        <f t="shared" ref="H32:M32" si="7">SUM(H31)</f>
        <v>23.15</v>
      </c>
      <c r="I32" s="38">
        <f t="shared" si="7"/>
        <v>0</v>
      </c>
      <c r="J32" s="38">
        <f t="shared" si="7"/>
        <v>0</v>
      </c>
      <c r="K32" s="38">
        <f t="shared" si="7"/>
        <v>0</v>
      </c>
      <c r="L32" s="38">
        <f t="shared" si="7"/>
        <v>0</v>
      </c>
      <c r="M32" s="38">
        <f t="shared" si="7"/>
        <v>0</v>
      </c>
      <c r="N32" s="39">
        <f>SUM(N31:N31)</f>
        <v>23.15</v>
      </c>
      <c r="P32" s="12"/>
      <c r="Q32" s="10"/>
    </row>
    <row r="33" spans="3:19">
      <c r="C33" s="16" t="s">
        <v>58</v>
      </c>
      <c r="D33" s="52" t="s">
        <v>59</v>
      </c>
      <c r="E33" s="53" t="s">
        <v>18</v>
      </c>
      <c r="F33" s="53" t="s">
        <v>60</v>
      </c>
      <c r="G33" s="53">
        <v>800037800</v>
      </c>
      <c r="H33" s="24"/>
      <c r="I33" s="4"/>
      <c r="J33" s="4">
        <v>1.19</v>
      </c>
      <c r="K33" s="4"/>
      <c r="L33" s="4"/>
      <c r="M33" s="4"/>
      <c r="N33" s="9">
        <f>SUM(H33:L33)-K33</f>
        <v>1.19</v>
      </c>
      <c r="P33" s="12"/>
    </row>
    <row r="34" spans="3:19">
      <c r="C34" s="16" t="s">
        <v>58</v>
      </c>
      <c r="D34" s="52" t="s">
        <v>61</v>
      </c>
      <c r="E34" s="53" t="s">
        <v>18</v>
      </c>
      <c r="F34" s="53" t="s">
        <v>62</v>
      </c>
      <c r="G34" s="53">
        <v>800037800</v>
      </c>
      <c r="H34" s="24"/>
      <c r="I34" s="4"/>
      <c r="J34" s="4"/>
      <c r="K34" s="4"/>
      <c r="L34" s="4"/>
      <c r="M34" s="4"/>
      <c r="N34" s="9">
        <f t="shared" si="5"/>
        <v>0</v>
      </c>
      <c r="P34" s="12"/>
    </row>
    <row r="35" spans="3:19">
      <c r="C35" s="74" t="s">
        <v>63</v>
      </c>
      <c r="D35" s="75"/>
      <c r="E35" s="75"/>
      <c r="F35" s="75"/>
      <c r="G35" s="75"/>
      <c r="H35" s="38">
        <f t="shared" ref="H35:N35" si="8">SUM(H33:H34)</f>
        <v>0</v>
      </c>
      <c r="I35" s="38">
        <f t="shared" si="8"/>
        <v>0</v>
      </c>
      <c r="J35" s="38">
        <f t="shared" si="8"/>
        <v>1.19</v>
      </c>
      <c r="K35" s="38">
        <f t="shared" si="8"/>
        <v>0</v>
      </c>
      <c r="L35" s="38">
        <f t="shared" si="8"/>
        <v>0</v>
      </c>
      <c r="M35" s="38">
        <f t="shared" si="8"/>
        <v>0</v>
      </c>
      <c r="N35" s="39">
        <f t="shared" si="8"/>
        <v>1.19</v>
      </c>
      <c r="P35" s="12"/>
    </row>
    <row r="36" spans="3:19" s="1" customFormat="1">
      <c r="C36" s="16" t="s">
        <v>64</v>
      </c>
      <c r="D36" s="52" t="s">
        <v>65</v>
      </c>
      <c r="E36" s="53" t="s">
        <v>18</v>
      </c>
      <c r="F36" s="53" t="s">
        <v>21</v>
      </c>
      <c r="G36" s="53">
        <v>860034313</v>
      </c>
      <c r="H36" s="4">
        <v>356987.83</v>
      </c>
      <c r="I36" s="4"/>
      <c r="J36" s="4"/>
      <c r="K36" s="4"/>
      <c r="L36" s="4"/>
      <c r="M36" s="4"/>
      <c r="N36" s="9">
        <f t="shared" si="5"/>
        <v>356987.83</v>
      </c>
      <c r="P36" s="12"/>
      <c r="Q36" s="10"/>
    </row>
    <row r="37" spans="3:19" s="1" customFormat="1">
      <c r="C37" s="16" t="s">
        <v>64</v>
      </c>
      <c r="D37" s="52" t="s">
        <v>66</v>
      </c>
      <c r="E37" s="53" t="s">
        <v>34</v>
      </c>
      <c r="F37" s="53" t="s">
        <v>67</v>
      </c>
      <c r="G37" s="53">
        <v>860034313</v>
      </c>
      <c r="H37" s="4">
        <v>0</v>
      </c>
      <c r="I37" s="4"/>
      <c r="J37" s="4"/>
      <c r="K37" s="4"/>
      <c r="L37" s="4"/>
      <c r="M37" s="4"/>
      <c r="N37" s="9">
        <f t="shared" si="5"/>
        <v>0</v>
      </c>
      <c r="P37" s="12"/>
      <c r="Q37" s="10"/>
    </row>
    <row r="38" spans="3:19" s="1" customFormat="1">
      <c r="C38" s="16" t="s">
        <v>64</v>
      </c>
      <c r="D38" s="52" t="s">
        <v>68</v>
      </c>
      <c r="E38" s="53" t="s">
        <v>18</v>
      </c>
      <c r="F38" s="53" t="s">
        <v>21</v>
      </c>
      <c r="G38" s="53">
        <v>860034313</v>
      </c>
      <c r="H38" s="4">
        <v>2718.01</v>
      </c>
      <c r="I38" s="4"/>
      <c r="J38" s="4"/>
      <c r="K38" s="4"/>
      <c r="L38" s="4"/>
      <c r="M38" s="4"/>
      <c r="N38" s="9">
        <f>SUM(H38:L38)-K38</f>
        <v>2718.01</v>
      </c>
      <c r="P38" s="12"/>
      <c r="Q38" s="10"/>
    </row>
    <row r="39" spans="3:19" s="1" customFormat="1">
      <c r="C39" s="74" t="s">
        <v>69</v>
      </c>
      <c r="D39" s="75"/>
      <c r="E39" s="75"/>
      <c r="F39" s="75"/>
      <c r="G39" s="75"/>
      <c r="H39" s="38">
        <f t="shared" ref="H39:N39" si="9">SUM(H36:H38)</f>
        <v>359705.84</v>
      </c>
      <c r="I39" s="38">
        <f t="shared" si="9"/>
        <v>0</v>
      </c>
      <c r="J39" s="38">
        <f t="shared" si="9"/>
        <v>0</v>
      </c>
      <c r="K39" s="38">
        <f t="shared" si="9"/>
        <v>0</v>
      </c>
      <c r="L39" s="38">
        <f t="shared" si="9"/>
        <v>0</v>
      </c>
      <c r="M39" s="38">
        <f t="shared" si="9"/>
        <v>0</v>
      </c>
      <c r="N39" s="39">
        <f t="shared" si="9"/>
        <v>359705.84</v>
      </c>
      <c r="P39" s="12"/>
      <c r="Q39" s="11"/>
    </row>
    <row r="40" spans="3:19">
      <c r="C40" s="16" t="s">
        <v>70</v>
      </c>
      <c r="D40" s="52" t="s">
        <v>71</v>
      </c>
      <c r="E40" s="53" t="s">
        <v>18</v>
      </c>
      <c r="F40" s="53" t="s">
        <v>72</v>
      </c>
      <c r="G40" s="53">
        <v>860035827</v>
      </c>
      <c r="H40" s="40">
        <v>1034.0899999999999</v>
      </c>
      <c r="I40" s="4"/>
      <c r="J40" s="4"/>
      <c r="K40" s="4"/>
      <c r="L40" s="4"/>
      <c r="M40" s="4"/>
      <c r="N40" s="22">
        <f>SUM(H40:L40)-K40-K40</f>
        <v>1034.0899999999999</v>
      </c>
      <c r="P40" s="12"/>
      <c r="Q40" s="10"/>
    </row>
    <row r="41" spans="3:19">
      <c r="C41" s="16" t="s">
        <v>70</v>
      </c>
      <c r="D41" s="52" t="s">
        <v>73</v>
      </c>
      <c r="E41" s="53" t="s">
        <v>18</v>
      </c>
      <c r="F41" s="53" t="s">
        <v>74</v>
      </c>
      <c r="G41" s="53">
        <v>860035827</v>
      </c>
      <c r="H41" s="3">
        <v>1011.06</v>
      </c>
      <c r="I41" s="4"/>
      <c r="J41" s="4"/>
      <c r="K41" s="4"/>
      <c r="L41" s="4"/>
      <c r="M41" s="4"/>
      <c r="N41" s="22">
        <f>SUM(H41:L41)-K41-K41</f>
        <v>1011.06</v>
      </c>
      <c r="P41" s="12"/>
    </row>
    <row r="42" spans="3:19">
      <c r="C42" s="16" t="s">
        <v>70</v>
      </c>
      <c r="D42" s="52" t="s">
        <v>75</v>
      </c>
      <c r="E42" s="53" t="s">
        <v>18</v>
      </c>
      <c r="F42" s="53" t="s">
        <v>21</v>
      </c>
      <c r="G42" s="53">
        <v>860035827</v>
      </c>
      <c r="H42" s="3">
        <v>980.22</v>
      </c>
      <c r="I42" s="4"/>
      <c r="J42" s="4"/>
      <c r="K42" s="4"/>
      <c r="L42" s="4"/>
      <c r="M42" s="4"/>
      <c r="N42" s="22">
        <f>SUM(H42:L42)-K42-K42</f>
        <v>980.22</v>
      </c>
      <c r="P42" s="12"/>
    </row>
    <row r="43" spans="3:19">
      <c r="C43" s="74" t="s">
        <v>76</v>
      </c>
      <c r="D43" s="75"/>
      <c r="E43" s="75"/>
      <c r="F43" s="75"/>
      <c r="G43" s="75"/>
      <c r="H43" s="38">
        <f t="shared" ref="H43:N43" si="10">SUM(H40:H42)</f>
        <v>3025.37</v>
      </c>
      <c r="I43" s="38">
        <f t="shared" si="10"/>
        <v>0</v>
      </c>
      <c r="J43" s="38">
        <f t="shared" si="10"/>
        <v>0</v>
      </c>
      <c r="K43" s="38">
        <f t="shared" si="10"/>
        <v>0</v>
      </c>
      <c r="L43" s="38">
        <f t="shared" si="10"/>
        <v>0</v>
      </c>
      <c r="M43" s="38">
        <f t="shared" si="10"/>
        <v>0</v>
      </c>
      <c r="N43" s="39">
        <f t="shared" si="10"/>
        <v>3025.37</v>
      </c>
      <c r="P43" s="12"/>
      <c r="R43" s="11"/>
      <c r="S43" s="11"/>
    </row>
    <row r="44" spans="3:19">
      <c r="C44" s="16" t="s">
        <v>77</v>
      </c>
      <c r="D44" s="52" t="s">
        <v>78</v>
      </c>
      <c r="E44" s="53" t="s">
        <v>18</v>
      </c>
      <c r="F44" s="53" t="s">
        <v>21</v>
      </c>
      <c r="G44" s="53">
        <v>890200756</v>
      </c>
      <c r="H44" s="15">
        <v>93384.23</v>
      </c>
      <c r="I44" s="4"/>
      <c r="J44" s="4"/>
      <c r="K44" s="4"/>
      <c r="L44" s="4"/>
      <c r="M44" s="4"/>
      <c r="N44" s="9">
        <f t="shared" si="5"/>
        <v>93384.23</v>
      </c>
      <c r="P44" s="12"/>
      <c r="R44" s="11"/>
      <c r="S44" s="11"/>
    </row>
    <row r="45" spans="3:19">
      <c r="C45" s="74" t="s">
        <v>79</v>
      </c>
      <c r="D45" s="75"/>
      <c r="E45" s="75"/>
      <c r="F45" s="75"/>
      <c r="G45" s="75"/>
      <c r="H45" s="38">
        <f t="shared" ref="H45:N45" si="11">SUM(H44)</f>
        <v>93384.23</v>
      </c>
      <c r="I45" s="38">
        <f t="shared" si="11"/>
        <v>0</v>
      </c>
      <c r="J45" s="38">
        <f t="shared" si="11"/>
        <v>0</v>
      </c>
      <c r="K45" s="38">
        <f t="shared" si="11"/>
        <v>0</v>
      </c>
      <c r="L45" s="38">
        <f t="shared" si="11"/>
        <v>0</v>
      </c>
      <c r="M45" s="38">
        <f t="shared" si="11"/>
        <v>0</v>
      </c>
      <c r="N45" s="39">
        <f t="shared" si="11"/>
        <v>93384.23</v>
      </c>
      <c r="P45" s="12"/>
      <c r="R45" s="11"/>
      <c r="S45" s="11"/>
    </row>
    <row r="46" spans="3:19">
      <c r="C46" s="16" t="s">
        <v>80</v>
      </c>
      <c r="D46" s="57">
        <v>140201246301</v>
      </c>
      <c r="E46" s="53" t="s">
        <v>18</v>
      </c>
      <c r="F46" s="53" t="s">
        <v>21</v>
      </c>
      <c r="G46" s="53">
        <v>900406150</v>
      </c>
      <c r="H46" s="41">
        <v>133474</v>
      </c>
      <c r="I46" s="4"/>
      <c r="J46" s="4"/>
      <c r="K46" s="4"/>
      <c r="L46" s="4"/>
      <c r="M46" s="4"/>
      <c r="N46" s="9">
        <f t="shared" si="5"/>
        <v>133474</v>
      </c>
      <c r="P46" s="12"/>
    </row>
    <row r="47" spans="3:19">
      <c r="C47" s="74" t="s">
        <v>81</v>
      </c>
      <c r="D47" s="75"/>
      <c r="E47" s="75"/>
      <c r="F47" s="75"/>
      <c r="G47" s="75"/>
      <c r="H47" s="38">
        <f t="shared" ref="H47:N47" si="12">SUM(H46)</f>
        <v>133474</v>
      </c>
      <c r="I47" s="38">
        <f t="shared" si="12"/>
        <v>0</v>
      </c>
      <c r="J47" s="38">
        <f t="shared" si="12"/>
        <v>0</v>
      </c>
      <c r="K47" s="38">
        <f t="shared" si="12"/>
        <v>0</v>
      </c>
      <c r="L47" s="38">
        <f t="shared" si="12"/>
        <v>0</v>
      </c>
      <c r="M47" s="38">
        <f t="shared" si="12"/>
        <v>0</v>
      </c>
      <c r="N47" s="39">
        <f t="shared" si="12"/>
        <v>133474</v>
      </c>
      <c r="P47" s="12"/>
    </row>
    <row r="48" spans="3:19">
      <c r="C48" s="16" t="s">
        <v>82</v>
      </c>
      <c r="D48" s="52" t="s">
        <v>83</v>
      </c>
      <c r="E48" s="53" t="s">
        <v>18</v>
      </c>
      <c r="F48" s="53" t="s">
        <v>21</v>
      </c>
      <c r="G48" s="53">
        <v>811022688</v>
      </c>
      <c r="H48" s="20">
        <v>36657</v>
      </c>
      <c r="I48" s="4"/>
      <c r="J48" s="4"/>
      <c r="K48" s="4"/>
      <c r="L48" s="4"/>
      <c r="M48" s="4"/>
      <c r="N48" s="9">
        <f t="shared" si="5"/>
        <v>36657</v>
      </c>
      <c r="P48" s="12"/>
    </row>
    <row r="49" spans="1:17">
      <c r="C49" s="74" t="s">
        <v>84</v>
      </c>
      <c r="D49" s="75"/>
      <c r="E49" s="75"/>
      <c r="F49" s="75"/>
      <c r="G49" s="75"/>
      <c r="H49" s="38">
        <f>SUM(H48)</f>
        <v>36657</v>
      </c>
      <c r="I49" s="38">
        <f>+I48</f>
        <v>0</v>
      </c>
      <c r="J49" s="38">
        <f>+J48</f>
        <v>0</v>
      </c>
      <c r="K49" s="38">
        <f>+K48</f>
        <v>0</v>
      </c>
      <c r="L49" s="38">
        <f>+L48</f>
        <v>0</v>
      </c>
      <c r="M49" s="38">
        <f>+M48</f>
        <v>0</v>
      </c>
      <c r="N49" s="39">
        <f>SUM(N48)</f>
        <v>36657</v>
      </c>
      <c r="P49" s="12"/>
    </row>
    <row r="50" spans="1:17">
      <c r="C50" s="76" t="s">
        <v>85</v>
      </c>
      <c r="D50" s="77"/>
      <c r="E50" s="77"/>
      <c r="F50" s="77"/>
      <c r="G50" s="77"/>
      <c r="H50" s="64">
        <f t="shared" ref="H50:M50" si="13">+H49+H47+H45+H43+H39+H35+H32+H30+H24+H21+H19+H16+H14+H11+H9</f>
        <v>6825982.9900000002</v>
      </c>
      <c r="I50" s="64">
        <f t="shared" si="13"/>
        <v>0</v>
      </c>
      <c r="J50" s="64">
        <f t="shared" si="13"/>
        <v>1.19</v>
      </c>
      <c r="K50" s="64">
        <f t="shared" si="13"/>
        <v>0</v>
      </c>
      <c r="L50" s="64">
        <f t="shared" si="13"/>
        <v>0</v>
      </c>
      <c r="M50" s="64">
        <f t="shared" si="13"/>
        <v>128033</v>
      </c>
      <c r="N50" s="65">
        <f>+N35+N43+N19+N9+N32+N39+N16+N49+N24+N30+N11++N21+N45+N14+N47</f>
        <v>6954017.1800000006</v>
      </c>
      <c r="P50" s="12"/>
    </row>
    <row r="51" spans="1:17" ht="133.5" customHeight="1">
      <c r="C51" s="78" t="s">
        <v>102</v>
      </c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80"/>
    </row>
    <row r="52" spans="1:17" ht="27.75" customHeight="1">
      <c r="C52" s="2"/>
      <c r="D52" s="2"/>
    </row>
    <row r="53" spans="1:17" ht="31.5" customHeight="1">
      <c r="C53" s="66" t="s">
        <v>4</v>
      </c>
      <c r="D53" s="67" t="s">
        <v>5</v>
      </c>
      <c r="E53" s="68" t="s">
        <v>6</v>
      </c>
      <c r="F53" s="68" t="s">
        <v>7</v>
      </c>
      <c r="G53" s="68" t="s">
        <v>8</v>
      </c>
      <c r="H53" s="69" t="s">
        <v>87</v>
      </c>
      <c r="I53" s="33"/>
      <c r="L53" s="31"/>
      <c r="M53" s="31"/>
      <c r="N53" s="34"/>
    </row>
    <row r="54" spans="1:17">
      <c r="C54" s="6" t="s">
        <v>88</v>
      </c>
      <c r="D54" s="43">
        <v>1101203000501</v>
      </c>
      <c r="E54" s="8" t="s">
        <v>89</v>
      </c>
      <c r="F54" s="8" t="s">
        <v>90</v>
      </c>
      <c r="G54" s="8">
        <v>800143157</v>
      </c>
      <c r="H54" s="5">
        <v>148906817.63999999</v>
      </c>
      <c r="N54" s="36"/>
    </row>
    <row r="55" spans="1:17">
      <c r="C55" s="6" t="s">
        <v>88</v>
      </c>
      <c r="D55" s="43">
        <v>1101203000511</v>
      </c>
      <c r="E55" s="8" t="s">
        <v>89</v>
      </c>
      <c r="F55" s="8" t="s">
        <v>91</v>
      </c>
      <c r="G55" s="8">
        <v>800143157</v>
      </c>
      <c r="H55" s="5">
        <v>6028427.4800000004</v>
      </c>
      <c r="L55" s="31"/>
      <c r="M55" s="31"/>
      <c r="N55" s="34"/>
    </row>
    <row r="56" spans="1:17">
      <c r="C56" s="6" t="s">
        <v>88</v>
      </c>
      <c r="D56" s="43">
        <v>1101203000514</v>
      </c>
      <c r="E56" s="8" t="s">
        <v>89</v>
      </c>
      <c r="F56" s="8" t="s">
        <v>92</v>
      </c>
      <c r="G56" s="8">
        <v>800143157</v>
      </c>
      <c r="H56" s="5">
        <v>117731.27</v>
      </c>
      <c r="N56" s="34"/>
    </row>
    <row r="57" spans="1:17">
      <c r="C57" s="6" t="s">
        <v>88</v>
      </c>
      <c r="D57" s="58">
        <v>1101203000782</v>
      </c>
      <c r="E57" s="8" t="s">
        <v>89</v>
      </c>
      <c r="F57" s="8" t="s">
        <v>93</v>
      </c>
      <c r="G57" s="8">
        <v>800143157</v>
      </c>
      <c r="H57" s="5">
        <v>26234330.91</v>
      </c>
      <c r="N57" s="34"/>
      <c r="Q57" s="2"/>
    </row>
    <row r="58" spans="1:17">
      <c r="C58" s="44" t="s">
        <v>94</v>
      </c>
      <c r="D58" s="45"/>
      <c r="E58" s="46"/>
      <c r="F58" s="46"/>
      <c r="G58" s="46"/>
      <c r="H58" s="47">
        <f>SUM(H54:H57)</f>
        <v>181287307.29999998</v>
      </c>
      <c r="N58" s="34"/>
      <c r="Q58" s="2"/>
    </row>
    <row r="59" spans="1:17">
      <c r="C59" s="6" t="s">
        <v>95</v>
      </c>
      <c r="D59" s="7"/>
      <c r="E59" s="8"/>
      <c r="F59" s="8"/>
      <c r="G59" s="8"/>
      <c r="H59" s="5">
        <f>2</f>
        <v>2</v>
      </c>
      <c r="J59" s="32"/>
      <c r="M59" s="72" t="s">
        <v>96</v>
      </c>
      <c r="N59" s="73"/>
      <c r="Q59" s="2"/>
    </row>
    <row r="60" spans="1:17" ht="15.75" thickBot="1">
      <c r="C60" s="48" t="s">
        <v>97</v>
      </c>
      <c r="D60" s="49"/>
      <c r="E60" s="50"/>
      <c r="F60" s="50"/>
      <c r="G60" s="50"/>
      <c r="H60" s="51">
        <f>VALUE(FIXED(+H58+N50+H59,2))</f>
        <v>188241326.47999999</v>
      </c>
      <c r="I60" s="37"/>
      <c r="J60" s="33"/>
      <c r="M60" s="62" t="s">
        <v>98</v>
      </c>
      <c r="N60" s="63">
        <f>+'[1]1 BALANCE_GRAL'!N106-'[1]1 BALANCE_GRAL'!M106-('[1]1 BALANCE_GRAL'!M96-'[1]1 BALANCE_GRAL'!N96)-H60</f>
        <v>0</v>
      </c>
      <c r="Q60" s="2"/>
    </row>
    <row r="61" spans="1:17" ht="26.25" customHeight="1" thickTop="1" thickBot="1">
      <c r="C61" s="42" t="s">
        <v>99</v>
      </c>
      <c r="D61" s="17"/>
      <c r="E61" s="18"/>
      <c r="F61" s="18"/>
      <c r="G61" s="18"/>
      <c r="H61" s="18"/>
      <c r="I61" s="18"/>
      <c r="J61" s="18"/>
      <c r="K61" s="18"/>
      <c r="L61" s="18"/>
      <c r="M61" s="18"/>
      <c r="N61" s="19"/>
      <c r="Q61" s="28"/>
    </row>
    <row r="62" spans="1:17" ht="15.75" thickTop="1">
      <c r="A62" s="2" t="s">
        <v>100</v>
      </c>
      <c r="B62" s="2" t="s">
        <v>100</v>
      </c>
      <c r="C62" s="13" t="s">
        <v>100</v>
      </c>
      <c r="D62" s="14" t="s">
        <v>100</v>
      </c>
      <c r="E62" s="2" t="s">
        <v>100</v>
      </c>
      <c r="F62" s="2" t="s">
        <v>100</v>
      </c>
      <c r="G62" s="2" t="s">
        <v>100</v>
      </c>
      <c r="I62" s="2" t="s">
        <v>100</v>
      </c>
      <c r="N62" s="2" t="s">
        <v>101</v>
      </c>
      <c r="O62" s="2" t="s">
        <v>100</v>
      </c>
    </row>
    <row r="63" spans="1:17">
      <c r="H63" s="25"/>
    </row>
    <row r="64" spans="1:17">
      <c r="H64" s="26"/>
    </row>
  </sheetData>
  <mergeCells count="22">
    <mergeCell ref="C49:G49"/>
    <mergeCell ref="C50:G50"/>
    <mergeCell ref="C51:N51"/>
    <mergeCell ref="M59:N59"/>
    <mergeCell ref="C32:G32"/>
    <mergeCell ref="C35:G35"/>
    <mergeCell ref="C39:G39"/>
    <mergeCell ref="C43:G43"/>
    <mergeCell ref="C45:G45"/>
    <mergeCell ref="C47:G47"/>
    <mergeCell ref="C30:G30"/>
    <mergeCell ref="C1:N1"/>
    <mergeCell ref="C2:N2"/>
    <mergeCell ref="C3:N3"/>
    <mergeCell ref="C4:N4"/>
    <mergeCell ref="C9:G9"/>
    <mergeCell ref="C11:G11"/>
    <mergeCell ref="C14:G14"/>
    <mergeCell ref="C16:G16"/>
    <mergeCell ref="C19:G19"/>
    <mergeCell ref="C21:G21"/>
    <mergeCell ref="C24:G24"/>
  </mergeCells>
  <conditionalFormatting sqref="M60:N60">
    <cfRule type="expression" dxfId="21" priority="2">
      <formula>$N$60&lt;&gt;0</formula>
    </cfRule>
  </conditionalFormatting>
  <conditionalFormatting sqref="M59:N59">
    <cfRule type="expression" dxfId="20" priority="1">
      <formula>$N$60&lt;&gt;0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62"/>
  <sheetViews>
    <sheetView workbookViewId="0">
      <selection activeCell="K8" sqref="K8"/>
    </sheetView>
  </sheetViews>
  <sheetFormatPr baseColWidth="10" defaultRowHeight="15"/>
  <cols>
    <col min="2" max="2" width="14.85546875" customWidth="1"/>
    <col min="4" max="4" width="16.85546875" customWidth="1"/>
    <col min="6" max="6" width="15.42578125" customWidth="1"/>
    <col min="12" max="12" width="14.5703125" customWidth="1"/>
  </cols>
  <sheetData>
    <row r="1" spans="1:12" ht="19.5" thickTop="1">
      <c r="A1" s="84" t="s">
        <v>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6"/>
    </row>
    <row r="2" spans="1:12" ht="18.75">
      <c r="A2" s="81" t="s">
        <v>1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3"/>
    </row>
    <row r="3" spans="1:12" ht="18.75">
      <c r="A3" s="87" t="s">
        <v>2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9"/>
    </row>
    <row r="4" spans="1:12" ht="18.75">
      <c r="A4" s="87" t="str">
        <f>+[2]DATOS!N1</f>
        <v>ULTIMO DÍA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9"/>
    </row>
    <row r="5" spans="1:12">
      <c r="A5" s="35"/>
      <c r="B5" s="14"/>
      <c r="C5" s="2"/>
      <c r="D5" s="2"/>
      <c r="E5" s="2"/>
      <c r="F5" s="2"/>
      <c r="G5" s="2"/>
      <c r="H5" s="2"/>
      <c r="I5" s="2"/>
      <c r="J5" s="2"/>
      <c r="K5" s="2"/>
      <c r="L5" s="34"/>
    </row>
    <row r="6" spans="1:12" ht="90.75" thickBot="1">
      <c r="A6" s="59" t="s">
        <v>4</v>
      </c>
      <c r="B6" s="60" t="s">
        <v>5</v>
      </c>
      <c r="C6" s="60" t="s">
        <v>6</v>
      </c>
      <c r="D6" s="60" t="s">
        <v>7</v>
      </c>
      <c r="E6" s="60" t="s">
        <v>8</v>
      </c>
      <c r="F6" s="60" t="s">
        <v>9</v>
      </c>
      <c r="G6" s="60" t="s">
        <v>10</v>
      </c>
      <c r="H6" s="60" t="s">
        <v>11</v>
      </c>
      <c r="I6" s="60" t="s">
        <v>12</v>
      </c>
      <c r="J6" s="60" t="s">
        <v>13</v>
      </c>
      <c r="K6" s="60" t="s">
        <v>14</v>
      </c>
      <c r="L6" s="61" t="s">
        <v>15</v>
      </c>
    </row>
    <row r="7" spans="1:12" ht="15.75" thickTop="1">
      <c r="A7" s="16" t="s">
        <v>16</v>
      </c>
      <c r="B7" s="52" t="s">
        <v>17</v>
      </c>
      <c r="C7" s="53" t="s">
        <v>18</v>
      </c>
      <c r="D7" s="54" t="s">
        <v>19</v>
      </c>
      <c r="E7" s="53">
        <v>860002964</v>
      </c>
      <c r="F7" s="4">
        <v>72</v>
      </c>
      <c r="G7" s="4"/>
      <c r="H7" s="4"/>
      <c r="I7" s="4"/>
      <c r="J7" s="4"/>
      <c r="K7" s="4"/>
      <c r="L7" s="9">
        <f>SUM(F7:J7)-I7</f>
        <v>72</v>
      </c>
    </row>
    <row r="8" spans="1:12">
      <c r="A8" s="16" t="s">
        <v>16</v>
      </c>
      <c r="B8" s="52" t="s">
        <v>20</v>
      </c>
      <c r="C8" s="53" t="s">
        <v>18</v>
      </c>
      <c r="D8" s="54" t="s">
        <v>21</v>
      </c>
      <c r="E8" s="53">
        <v>860002964</v>
      </c>
      <c r="F8" s="28">
        <v>35430</v>
      </c>
      <c r="G8" s="4"/>
      <c r="H8" s="4"/>
      <c r="I8" s="4"/>
      <c r="J8" s="4"/>
      <c r="K8" s="4"/>
      <c r="L8" s="9">
        <f>SUM(F8:J8)-I8</f>
        <v>35430</v>
      </c>
    </row>
    <row r="9" spans="1:12">
      <c r="A9" s="90" t="s">
        <v>22</v>
      </c>
      <c r="B9" s="91"/>
      <c r="C9" s="91"/>
      <c r="D9" s="91"/>
      <c r="E9" s="91"/>
      <c r="F9" s="38">
        <f t="shared" ref="F9:L9" si="0">SUM(F7:F8)</f>
        <v>35502</v>
      </c>
      <c r="G9" s="38">
        <f t="shared" si="0"/>
        <v>0</v>
      </c>
      <c r="H9" s="38">
        <f t="shared" si="0"/>
        <v>0</v>
      </c>
      <c r="I9" s="38">
        <f t="shared" si="0"/>
        <v>0</v>
      </c>
      <c r="J9" s="38">
        <f t="shared" si="0"/>
        <v>0</v>
      </c>
      <c r="K9" s="38">
        <f t="shared" si="0"/>
        <v>0</v>
      </c>
      <c r="L9" s="39">
        <f t="shared" si="0"/>
        <v>35502</v>
      </c>
    </row>
    <row r="10" spans="1:12">
      <c r="A10" s="55" t="s">
        <v>23</v>
      </c>
      <c r="B10" s="56">
        <v>220470174335</v>
      </c>
      <c r="C10" s="53" t="s">
        <v>18</v>
      </c>
      <c r="D10" s="53" t="s">
        <v>21</v>
      </c>
      <c r="E10" s="53">
        <v>860007738</v>
      </c>
      <c r="F10" s="29">
        <v>10413.34</v>
      </c>
      <c r="G10" s="4"/>
      <c r="H10" s="4"/>
      <c r="I10" s="4"/>
      <c r="J10" s="4"/>
      <c r="K10" s="4"/>
      <c r="L10" s="9">
        <f>SUM(F10:J10)-I10</f>
        <v>10413.34</v>
      </c>
    </row>
    <row r="11" spans="1:12">
      <c r="A11" s="74" t="s">
        <v>24</v>
      </c>
      <c r="B11" s="75"/>
      <c r="C11" s="75"/>
      <c r="D11" s="75"/>
      <c r="E11" s="75"/>
      <c r="F11" s="38">
        <f>SUM(F10)</f>
        <v>10413.34</v>
      </c>
      <c r="G11" s="38">
        <f>+G10</f>
        <v>0</v>
      </c>
      <c r="H11" s="38">
        <f>+H10</f>
        <v>0</v>
      </c>
      <c r="I11" s="38">
        <f>+I10</f>
        <v>0</v>
      </c>
      <c r="J11" s="38">
        <f>+J10</f>
        <v>0</v>
      </c>
      <c r="K11" s="38">
        <f>+K10</f>
        <v>0</v>
      </c>
      <c r="L11" s="39">
        <f>SUM(L10)</f>
        <v>10413.34</v>
      </c>
    </row>
    <row r="12" spans="1:12">
      <c r="A12" s="16" t="s">
        <v>25</v>
      </c>
      <c r="B12" s="52" t="s">
        <v>26</v>
      </c>
      <c r="C12" s="53" t="s">
        <v>18</v>
      </c>
      <c r="D12" s="53" t="s">
        <v>21</v>
      </c>
      <c r="E12" s="53">
        <v>890903938</v>
      </c>
      <c r="F12" s="29">
        <v>961780.47000000009</v>
      </c>
      <c r="G12" s="4"/>
      <c r="H12" s="4"/>
      <c r="I12" s="4"/>
      <c r="J12" s="4"/>
      <c r="K12" s="23"/>
      <c r="L12" s="9">
        <f>+F12+G12+H12-I12+J12+K12</f>
        <v>961780.47000000009</v>
      </c>
    </row>
    <row r="13" spans="1:12">
      <c r="A13" s="16" t="s">
        <v>25</v>
      </c>
      <c r="B13" s="52">
        <v>3186123122</v>
      </c>
      <c r="C13" s="53" t="s">
        <v>18</v>
      </c>
      <c r="D13" s="53" t="s">
        <v>21</v>
      </c>
      <c r="E13" s="53">
        <v>890903938</v>
      </c>
      <c r="F13" s="29">
        <v>142921.30999999997</v>
      </c>
      <c r="G13" s="4"/>
      <c r="H13" s="4"/>
      <c r="I13" s="4"/>
      <c r="J13" s="4"/>
      <c r="K13" s="23"/>
      <c r="L13" s="9">
        <f>SUM(F13:J13)-I13</f>
        <v>142921.30999999997</v>
      </c>
    </row>
    <row r="14" spans="1:12">
      <c r="A14" s="74" t="s">
        <v>27</v>
      </c>
      <c r="B14" s="75"/>
      <c r="C14" s="75"/>
      <c r="D14" s="75"/>
      <c r="E14" s="75"/>
      <c r="F14" s="38">
        <f>SUM(F12:F13)</f>
        <v>1104701.78</v>
      </c>
      <c r="G14" s="38">
        <f t="shared" ref="G14:L14" si="1">SUM(G12:G13)</f>
        <v>0</v>
      </c>
      <c r="H14" s="38">
        <f t="shared" si="1"/>
        <v>0</v>
      </c>
      <c r="I14" s="38">
        <f t="shared" si="1"/>
        <v>0</v>
      </c>
      <c r="J14" s="38">
        <f t="shared" si="1"/>
        <v>0</v>
      </c>
      <c r="K14" s="38">
        <f t="shared" si="1"/>
        <v>0</v>
      </c>
      <c r="L14" s="39">
        <f t="shared" si="1"/>
        <v>1104701.78</v>
      </c>
    </row>
    <row r="15" spans="1:12">
      <c r="A15" s="16" t="s">
        <v>28</v>
      </c>
      <c r="B15" s="52" t="s">
        <v>29</v>
      </c>
      <c r="C15" s="53" t="s">
        <v>18</v>
      </c>
      <c r="D15" s="53" t="s">
        <v>21</v>
      </c>
      <c r="E15" s="53">
        <v>860050750</v>
      </c>
      <c r="F15" s="27">
        <v>93356.13</v>
      </c>
      <c r="G15" s="4"/>
      <c r="H15" s="4"/>
      <c r="I15" s="4"/>
      <c r="J15" s="4"/>
      <c r="K15" s="4"/>
      <c r="L15" s="9">
        <f>SUM(F15:J15)-I15</f>
        <v>93356.13</v>
      </c>
    </row>
    <row r="16" spans="1:12">
      <c r="A16" s="74" t="s">
        <v>30</v>
      </c>
      <c r="B16" s="75"/>
      <c r="C16" s="75"/>
      <c r="D16" s="75"/>
      <c r="E16" s="75"/>
      <c r="F16" s="38">
        <f>SUM(F15)</f>
        <v>93356.13</v>
      </c>
      <c r="G16" s="38">
        <f>+G15</f>
        <v>0</v>
      </c>
      <c r="H16" s="38">
        <f>+H15</f>
        <v>0</v>
      </c>
      <c r="I16" s="38">
        <f>+I15</f>
        <v>0</v>
      </c>
      <c r="J16" s="38">
        <f>+J15</f>
        <v>0</v>
      </c>
      <c r="K16" s="38">
        <f>+K15</f>
        <v>0</v>
      </c>
      <c r="L16" s="39">
        <f>SUM(L15)</f>
        <v>93356.13</v>
      </c>
    </row>
    <row r="17" spans="1:12">
      <c r="A17" s="16" t="s">
        <v>31</v>
      </c>
      <c r="B17" s="52" t="s">
        <v>32</v>
      </c>
      <c r="C17" s="53" t="s">
        <v>18</v>
      </c>
      <c r="D17" s="53" t="s">
        <v>21</v>
      </c>
      <c r="E17" s="53">
        <v>860003020</v>
      </c>
      <c r="F17" s="21">
        <v>9405</v>
      </c>
      <c r="G17" s="4"/>
      <c r="H17" s="4"/>
      <c r="I17" s="4"/>
      <c r="J17" s="4"/>
      <c r="K17" s="4"/>
      <c r="L17" s="9">
        <f>SUM(F17:J17)-I17</f>
        <v>9405</v>
      </c>
    </row>
    <row r="18" spans="1:12">
      <c r="A18" s="16" t="s">
        <v>31</v>
      </c>
      <c r="B18" s="52" t="s">
        <v>33</v>
      </c>
      <c r="C18" s="53" t="s">
        <v>34</v>
      </c>
      <c r="D18" s="53" t="s">
        <v>35</v>
      </c>
      <c r="E18" s="53">
        <v>860003020</v>
      </c>
      <c r="F18" s="21">
        <v>0</v>
      </c>
      <c r="G18" s="4"/>
      <c r="H18" s="4"/>
      <c r="I18" s="4"/>
      <c r="J18" s="4"/>
      <c r="K18" s="4"/>
      <c r="L18" s="9">
        <f>SUM(F18:J18)-I18</f>
        <v>0</v>
      </c>
    </row>
    <row r="19" spans="1:12">
      <c r="A19" s="74" t="s">
        <v>36</v>
      </c>
      <c r="B19" s="75"/>
      <c r="C19" s="75"/>
      <c r="D19" s="75"/>
      <c r="E19" s="75"/>
      <c r="F19" s="38">
        <f t="shared" ref="F19:L19" si="2">SUM(F17:F18)</f>
        <v>9405</v>
      </c>
      <c r="G19" s="38">
        <f t="shared" si="2"/>
        <v>0</v>
      </c>
      <c r="H19" s="38">
        <f t="shared" si="2"/>
        <v>0</v>
      </c>
      <c r="I19" s="38">
        <f t="shared" si="2"/>
        <v>0</v>
      </c>
      <c r="J19" s="38">
        <f t="shared" si="2"/>
        <v>0</v>
      </c>
      <c r="K19" s="38">
        <f t="shared" si="2"/>
        <v>0</v>
      </c>
      <c r="L19" s="39">
        <f t="shared" si="2"/>
        <v>9405</v>
      </c>
    </row>
    <row r="20" spans="1:12">
      <c r="A20" s="16" t="s">
        <v>37</v>
      </c>
      <c r="B20" s="52" t="s">
        <v>38</v>
      </c>
      <c r="C20" s="53" t="s">
        <v>18</v>
      </c>
      <c r="D20" s="53" t="s">
        <v>21</v>
      </c>
      <c r="E20" s="53">
        <v>860007660</v>
      </c>
      <c r="F20" s="30"/>
      <c r="G20" s="4"/>
      <c r="H20" s="4"/>
      <c r="I20" s="4"/>
      <c r="J20" s="4"/>
      <c r="K20" s="4"/>
      <c r="L20" s="9">
        <f>SUM(F20:J20)-I20</f>
        <v>0</v>
      </c>
    </row>
    <row r="21" spans="1:12">
      <c r="A21" s="74" t="s">
        <v>39</v>
      </c>
      <c r="B21" s="75"/>
      <c r="C21" s="75"/>
      <c r="D21" s="75"/>
      <c r="E21" s="75"/>
      <c r="F21" s="38">
        <f t="shared" ref="F21:L21" si="3">SUM(F20)</f>
        <v>0</v>
      </c>
      <c r="G21" s="38">
        <f t="shared" si="3"/>
        <v>0</v>
      </c>
      <c r="H21" s="38">
        <f t="shared" si="3"/>
        <v>0</v>
      </c>
      <c r="I21" s="38">
        <f t="shared" si="3"/>
        <v>0</v>
      </c>
      <c r="J21" s="38">
        <f t="shared" si="3"/>
        <v>0</v>
      </c>
      <c r="K21" s="38">
        <f t="shared" si="3"/>
        <v>0</v>
      </c>
      <c r="L21" s="39">
        <f t="shared" si="3"/>
        <v>0</v>
      </c>
    </row>
    <row r="22" spans="1:12">
      <c r="A22" s="16" t="s">
        <v>40</v>
      </c>
      <c r="B22" s="52" t="s">
        <v>41</v>
      </c>
      <c r="C22" s="53" t="s">
        <v>18</v>
      </c>
      <c r="D22" s="53" t="s">
        <v>21</v>
      </c>
      <c r="E22" s="53">
        <v>860034594</v>
      </c>
      <c r="F22" s="3">
        <v>392.32</v>
      </c>
      <c r="G22" s="4"/>
      <c r="H22" s="4"/>
      <c r="I22" s="4"/>
      <c r="J22" s="4"/>
      <c r="K22" s="4"/>
      <c r="L22" s="9">
        <f>SUM(F22:J22)-I22</f>
        <v>392.32</v>
      </c>
    </row>
    <row r="23" spans="1:12">
      <c r="A23" s="16" t="s">
        <v>40</v>
      </c>
      <c r="B23" s="52" t="s">
        <v>42</v>
      </c>
      <c r="C23" s="53" t="s">
        <v>18</v>
      </c>
      <c r="D23" s="53" t="s">
        <v>21</v>
      </c>
      <c r="E23" s="53">
        <v>860034594</v>
      </c>
      <c r="F23" s="3">
        <v>196.62</v>
      </c>
      <c r="G23" s="4"/>
      <c r="H23" s="4"/>
      <c r="I23" s="4"/>
      <c r="J23" s="4"/>
      <c r="K23" s="4"/>
      <c r="L23" s="9">
        <f>SUM(F23:J23)-I23</f>
        <v>196.62</v>
      </c>
    </row>
    <row r="24" spans="1:12">
      <c r="A24" s="74" t="s">
        <v>43</v>
      </c>
      <c r="B24" s="75"/>
      <c r="C24" s="75"/>
      <c r="D24" s="75"/>
      <c r="E24" s="75"/>
      <c r="F24" s="38">
        <f t="shared" ref="F24:L24" si="4">SUM(F22:F23)</f>
        <v>588.94000000000005</v>
      </c>
      <c r="G24" s="38">
        <f t="shared" si="4"/>
        <v>0</v>
      </c>
      <c r="H24" s="38">
        <f t="shared" si="4"/>
        <v>0</v>
      </c>
      <c r="I24" s="38">
        <f t="shared" si="4"/>
        <v>0</v>
      </c>
      <c r="J24" s="38">
        <f t="shared" si="4"/>
        <v>0</v>
      </c>
      <c r="K24" s="38">
        <f t="shared" si="4"/>
        <v>0</v>
      </c>
      <c r="L24" s="39">
        <f t="shared" si="4"/>
        <v>588.94000000000005</v>
      </c>
    </row>
    <row r="25" spans="1:12">
      <c r="A25" s="16" t="s">
        <v>44</v>
      </c>
      <c r="B25" s="52" t="s">
        <v>45</v>
      </c>
      <c r="C25" s="53" t="s">
        <v>34</v>
      </c>
      <c r="D25" s="53" t="s">
        <v>35</v>
      </c>
      <c r="E25" s="53">
        <v>890300279</v>
      </c>
      <c r="F25" s="4">
        <v>278507.39999999991</v>
      </c>
      <c r="G25" s="4"/>
      <c r="H25" s="4"/>
      <c r="I25" s="4"/>
      <c r="J25" s="4"/>
      <c r="K25" s="4"/>
      <c r="L25" s="9">
        <f>SUM(F25:J25)-I25+K25</f>
        <v>278507.39999999991</v>
      </c>
    </row>
    <row r="26" spans="1:12">
      <c r="A26" s="16" t="s">
        <v>44</v>
      </c>
      <c r="B26" s="52" t="s">
        <v>46</v>
      </c>
      <c r="C26" s="53" t="s">
        <v>34</v>
      </c>
      <c r="D26" s="53" t="s">
        <v>47</v>
      </c>
      <c r="E26" s="53">
        <v>890300279</v>
      </c>
      <c r="F26" s="4">
        <v>882805.95999999985</v>
      </c>
      <c r="G26" s="4"/>
      <c r="H26" s="4"/>
      <c r="I26" s="4"/>
      <c r="J26" s="4"/>
      <c r="K26" s="4"/>
      <c r="L26" s="9">
        <f t="shared" ref="L26:L48" si="5">SUM(F26:J26)-I26</f>
        <v>882805.95999999985</v>
      </c>
    </row>
    <row r="27" spans="1:12">
      <c r="A27" s="16" t="s">
        <v>44</v>
      </c>
      <c r="B27" s="52" t="s">
        <v>48</v>
      </c>
      <c r="C27" s="53" t="s">
        <v>34</v>
      </c>
      <c r="D27" s="53" t="s">
        <v>49</v>
      </c>
      <c r="E27" s="53">
        <v>890300279</v>
      </c>
      <c r="F27" s="4">
        <v>875216.95000000019</v>
      </c>
      <c r="G27" s="4"/>
      <c r="H27" s="4"/>
      <c r="I27" s="4"/>
      <c r="J27" s="4"/>
      <c r="K27" s="4"/>
      <c r="L27" s="9">
        <f t="shared" si="5"/>
        <v>875216.95000000019</v>
      </c>
    </row>
    <row r="28" spans="1:12">
      <c r="A28" s="16" t="s">
        <v>44</v>
      </c>
      <c r="B28" s="52" t="s">
        <v>50</v>
      </c>
      <c r="C28" s="53" t="s">
        <v>34</v>
      </c>
      <c r="D28" s="53" t="s">
        <v>51</v>
      </c>
      <c r="E28" s="53">
        <v>890300279</v>
      </c>
      <c r="F28" s="4">
        <v>83.899999999999977</v>
      </c>
      <c r="G28" s="4"/>
      <c r="H28" s="4"/>
      <c r="I28" s="4"/>
      <c r="J28" s="4"/>
      <c r="K28" s="4"/>
      <c r="L28" s="9">
        <f t="shared" si="5"/>
        <v>83.899999999999977</v>
      </c>
    </row>
    <row r="29" spans="1:12">
      <c r="A29" s="16" t="s">
        <v>44</v>
      </c>
      <c r="B29" s="52" t="s">
        <v>52</v>
      </c>
      <c r="C29" s="53" t="s">
        <v>18</v>
      </c>
      <c r="D29" s="53" t="s">
        <v>53</v>
      </c>
      <c r="E29" s="53">
        <v>890300279</v>
      </c>
      <c r="F29" s="4">
        <v>4367749.7</v>
      </c>
      <c r="G29" s="4"/>
      <c r="H29" s="4"/>
      <c r="I29" s="4"/>
      <c r="J29" s="4"/>
      <c r="K29" s="4"/>
      <c r="L29" s="9">
        <f t="shared" si="5"/>
        <v>4367749.7</v>
      </c>
    </row>
    <row r="30" spans="1:12">
      <c r="A30" s="74" t="s">
        <v>54</v>
      </c>
      <c r="B30" s="75"/>
      <c r="C30" s="75"/>
      <c r="D30" s="75"/>
      <c r="E30" s="75"/>
      <c r="F30" s="38">
        <f t="shared" ref="F30:L30" si="6">SUM(F25:F29)</f>
        <v>6404363.9100000001</v>
      </c>
      <c r="G30" s="38">
        <f t="shared" si="6"/>
        <v>0</v>
      </c>
      <c r="H30" s="38">
        <f t="shared" si="6"/>
        <v>0</v>
      </c>
      <c r="I30" s="38">
        <f t="shared" si="6"/>
        <v>0</v>
      </c>
      <c r="J30" s="38">
        <f t="shared" si="6"/>
        <v>0</v>
      </c>
      <c r="K30" s="38">
        <f t="shared" si="6"/>
        <v>0</v>
      </c>
      <c r="L30" s="39">
        <f t="shared" si="6"/>
        <v>6404363.9100000001</v>
      </c>
    </row>
    <row r="31" spans="1:12">
      <c r="A31" s="16" t="s">
        <v>55</v>
      </c>
      <c r="B31" s="52" t="s">
        <v>56</v>
      </c>
      <c r="C31" s="53" t="s">
        <v>18</v>
      </c>
      <c r="D31" s="53" t="s">
        <v>21</v>
      </c>
      <c r="E31" s="53">
        <v>860007335</v>
      </c>
      <c r="F31" s="3">
        <v>1335.01</v>
      </c>
      <c r="G31" s="4"/>
      <c r="H31" s="4"/>
      <c r="I31" s="4"/>
      <c r="J31" s="4"/>
      <c r="K31" s="23"/>
      <c r="L31" s="9">
        <f t="shared" si="5"/>
        <v>1335.01</v>
      </c>
    </row>
    <row r="32" spans="1:12">
      <c r="A32" s="74" t="s">
        <v>57</v>
      </c>
      <c r="B32" s="75"/>
      <c r="C32" s="75"/>
      <c r="D32" s="75"/>
      <c r="E32" s="75"/>
      <c r="F32" s="38">
        <f t="shared" ref="F32:K32" si="7">SUM(F31)</f>
        <v>1335.01</v>
      </c>
      <c r="G32" s="38">
        <f t="shared" si="7"/>
        <v>0</v>
      </c>
      <c r="H32" s="38">
        <f t="shared" si="7"/>
        <v>0</v>
      </c>
      <c r="I32" s="38">
        <f t="shared" si="7"/>
        <v>0</v>
      </c>
      <c r="J32" s="38">
        <f t="shared" si="7"/>
        <v>0</v>
      </c>
      <c r="K32" s="38">
        <f t="shared" si="7"/>
        <v>0</v>
      </c>
      <c r="L32" s="39">
        <f>SUM(L31:L31)</f>
        <v>1335.01</v>
      </c>
    </row>
    <row r="33" spans="1:12">
      <c r="A33" s="16" t="s">
        <v>58</v>
      </c>
      <c r="B33" s="52" t="s">
        <v>59</v>
      </c>
      <c r="C33" s="53" t="s">
        <v>18</v>
      </c>
      <c r="D33" s="53" t="s">
        <v>60</v>
      </c>
      <c r="E33" s="53">
        <v>800037800</v>
      </c>
      <c r="F33" s="24"/>
      <c r="G33" s="4"/>
      <c r="H33" s="4">
        <v>3.59</v>
      </c>
      <c r="I33" s="4"/>
      <c r="J33" s="4"/>
      <c r="K33" s="4"/>
      <c r="L33" s="9">
        <f>SUM(F33:J33)-I33</f>
        <v>3.59</v>
      </c>
    </row>
    <row r="34" spans="1:12">
      <c r="A34" s="16" t="s">
        <v>58</v>
      </c>
      <c r="B34" s="52" t="s">
        <v>61</v>
      </c>
      <c r="C34" s="53" t="s">
        <v>18</v>
      </c>
      <c r="D34" s="53" t="s">
        <v>62</v>
      </c>
      <c r="E34" s="53">
        <v>800037800</v>
      </c>
      <c r="F34" s="24"/>
      <c r="G34" s="4"/>
      <c r="H34" s="4"/>
      <c r="I34" s="4"/>
      <c r="J34" s="4"/>
      <c r="K34" s="4"/>
      <c r="L34" s="9">
        <f t="shared" si="5"/>
        <v>0</v>
      </c>
    </row>
    <row r="35" spans="1:12">
      <c r="A35" s="74" t="s">
        <v>63</v>
      </c>
      <c r="B35" s="75"/>
      <c r="C35" s="75"/>
      <c r="D35" s="75"/>
      <c r="E35" s="75"/>
      <c r="F35" s="38">
        <f t="shared" ref="F35:L35" si="8">SUM(F33:F34)</f>
        <v>0</v>
      </c>
      <c r="G35" s="38">
        <f t="shared" si="8"/>
        <v>0</v>
      </c>
      <c r="H35" s="38">
        <f t="shared" si="8"/>
        <v>3.59</v>
      </c>
      <c r="I35" s="38">
        <f t="shared" si="8"/>
        <v>0</v>
      </c>
      <c r="J35" s="38">
        <f t="shared" si="8"/>
        <v>0</v>
      </c>
      <c r="K35" s="38">
        <f t="shared" si="8"/>
        <v>0</v>
      </c>
      <c r="L35" s="39">
        <f t="shared" si="8"/>
        <v>3.59</v>
      </c>
    </row>
    <row r="36" spans="1:12">
      <c r="A36" s="16" t="s">
        <v>64</v>
      </c>
      <c r="B36" s="52" t="s">
        <v>65</v>
      </c>
      <c r="C36" s="53" t="s">
        <v>18</v>
      </c>
      <c r="D36" s="53" t="s">
        <v>21</v>
      </c>
      <c r="E36" s="53">
        <v>860034313</v>
      </c>
      <c r="F36" s="4">
        <v>368804.19</v>
      </c>
      <c r="G36" s="4"/>
      <c r="H36" s="4"/>
      <c r="I36" s="4"/>
      <c r="J36" s="4"/>
      <c r="K36" s="4"/>
      <c r="L36" s="9">
        <f t="shared" si="5"/>
        <v>368804.19</v>
      </c>
    </row>
    <row r="37" spans="1:12">
      <c r="A37" s="16" t="s">
        <v>64</v>
      </c>
      <c r="B37" s="52" t="s">
        <v>66</v>
      </c>
      <c r="C37" s="53" t="s">
        <v>34</v>
      </c>
      <c r="D37" s="53" t="s">
        <v>67</v>
      </c>
      <c r="E37" s="53">
        <v>860034313</v>
      </c>
      <c r="F37" s="4"/>
      <c r="G37" s="4"/>
      <c r="H37" s="4"/>
      <c r="I37" s="4"/>
      <c r="J37" s="4"/>
      <c r="K37" s="4"/>
      <c r="L37" s="9">
        <f t="shared" si="5"/>
        <v>0</v>
      </c>
    </row>
    <row r="38" spans="1:12">
      <c r="A38" s="16" t="s">
        <v>64</v>
      </c>
      <c r="B38" s="52" t="s">
        <v>68</v>
      </c>
      <c r="C38" s="53" t="s">
        <v>18</v>
      </c>
      <c r="D38" s="53" t="s">
        <v>21</v>
      </c>
      <c r="E38" s="53">
        <v>860034313</v>
      </c>
      <c r="F38" s="4">
        <v>4945.99</v>
      </c>
      <c r="G38" s="4"/>
      <c r="H38" s="4"/>
      <c r="I38" s="4"/>
      <c r="J38" s="4"/>
      <c r="K38" s="4"/>
      <c r="L38" s="9">
        <f>SUM(F38:J38)-I38</f>
        <v>4945.99</v>
      </c>
    </row>
    <row r="39" spans="1:12">
      <c r="A39" s="74" t="s">
        <v>69</v>
      </c>
      <c r="B39" s="75"/>
      <c r="C39" s="75"/>
      <c r="D39" s="75"/>
      <c r="E39" s="75"/>
      <c r="F39" s="38">
        <f t="shared" ref="F39:L39" si="9">SUM(F36:F38)</f>
        <v>373750.18</v>
      </c>
      <c r="G39" s="38">
        <f t="shared" si="9"/>
        <v>0</v>
      </c>
      <c r="H39" s="38">
        <f t="shared" si="9"/>
        <v>0</v>
      </c>
      <c r="I39" s="38">
        <f t="shared" si="9"/>
        <v>0</v>
      </c>
      <c r="J39" s="38">
        <f t="shared" si="9"/>
        <v>0</v>
      </c>
      <c r="K39" s="38">
        <f t="shared" si="9"/>
        <v>0</v>
      </c>
      <c r="L39" s="39">
        <f t="shared" si="9"/>
        <v>373750.18</v>
      </c>
    </row>
    <row r="40" spans="1:12">
      <c r="A40" s="16" t="s">
        <v>70</v>
      </c>
      <c r="B40" s="52" t="s">
        <v>71</v>
      </c>
      <c r="C40" s="53" t="s">
        <v>18</v>
      </c>
      <c r="D40" s="53" t="s">
        <v>72</v>
      </c>
      <c r="E40" s="53">
        <v>860035827</v>
      </c>
      <c r="F40" s="40">
        <v>332.71</v>
      </c>
      <c r="G40" s="4"/>
      <c r="H40" s="4"/>
      <c r="I40" s="4"/>
      <c r="J40" s="4"/>
      <c r="K40" s="4"/>
      <c r="L40" s="22">
        <f>SUM(F40:J40)-I40-I40</f>
        <v>332.71</v>
      </c>
    </row>
    <row r="41" spans="1:12">
      <c r="A41" s="16" t="s">
        <v>70</v>
      </c>
      <c r="B41" s="52" t="s">
        <v>73</v>
      </c>
      <c r="C41" s="53" t="s">
        <v>18</v>
      </c>
      <c r="D41" s="53" t="s">
        <v>74</v>
      </c>
      <c r="E41" s="53">
        <v>860035827</v>
      </c>
      <c r="F41" s="3">
        <v>463.61</v>
      </c>
      <c r="G41" s="4"/>
      <c r="H41" s="4"/>
      <c r="I41" s="4"/>
      <c r="J41" s="4"/>
      <c r="K41" s="4"/>
      <c r="L41" s="22">
        <f>SUM(F41:J41)-I41-I41</f>
        <v>463.61</v>
      </c>
    </row>
    <row r="42" spans="1:12">
      <c r="A42" s="16" t="s">
        <v>70</v>
      </c>
      <c r="B42" s="52" t="s">
        <v>75</v>
      </c>
      <c r="C42" s="53" t="s">
        <v>18</v>
      </c>
      <c r="D42" s="53" t="s">
        <v>21</v>
      </c>
      <c r="E42" s="53">
        <v>860035827</v>
      </c>
      <c r="F42" s="3">
        <v>560.75</v>
      </c>
      <c r="G42" s="4"/>
      <c r="H42" s="4"/>
      <c r="I42" s="4"/>
      <c r="J42" s="4"/>
      <c r="K42" s="4"/>
      <c r="L42" s="22">
        <f>SUM(F42:J42)-I42-I42</f>
        <v>560.75</v>
      </c>
    </row>
    <row r="43" spans="1:12">
      <c r="A43" s="74" t="s">
        <v>76</v>
      </c>
      <c r="B43" s="75"/>
      <c r="C43" s="75"/>
      <c r="D43" s="75"/>
      <c r="E43" s="75"/>
      <c r="F43" s="38">
        <f t="shared" ref="F43:L43" si="10">SUM(F40:F42)</f>
        <v>1357.07</v>
      </c>
      <c r="G43" s="38">
        <f t="shared" si="10"/>
        <v>0</v>
      </c>
      <c r="H43" s="38">
        <f t="shared" si="10"/>
        <v>0</v>
      </c>
      <c r="I43" s="38">
        <f t="shared" si="10"/>
        <v>0</v>
      </c>
      <c r="J43" s="38">
        <f t="shared" si="10"/>
        <v>0</v>
      </c>
      <c r="K43" s="38">
        <f t="shared" si="10"/>
        <v>0</v>
      </c>
      <c r="L43" s="39">
        <f t="shared" si="10"/>
        <v>1357.07</v>
      </c>
    </row>
    <row r="44" spans="1:12">
      <c r="A44" s="16" t="s">
        <v>77</v>
      </c>
      <c r="B44" s="52" t="s">
        <v>78</v>
      </c>
      <c r="C44" s="53" t="s">
        <v>18</v>
      </c>
      <c r="D44" s="53" t="s">
        <v>21</v>
      </c>
      <c r="E44" s="53">
        <v>890200756</v>
      </c>
      <c r="F44" s="15">
        <v>91376.23</v>
      </c>
      <c r="G44" s="4"/>
      <c r="H44" s="4"/>
      <c r="I44" s="4"/>
      <c r="J44" s="4"/>
      <c r="K44" s="4"/>
      <c r="L44" s="9">
        <f t="shared" si="5"/>
        <v>91376.23</v>
      </c>
    </row>
    <row r="45" spans="1:12">
      <c r="A45" s="74" t="s">
        <v>79</v>
      </c>
      <c r="B45" s="75"/>
      <c r="C45" s="75"/>
      <c r="D45" s="75"/>
      <c r="E45" s="75"/>
      <c r="F45" s="38">
        <f t="shared" ref="F45:L45" si="11">SUM(F44)</f>
        <v>91376.23</v>
      </c>
      <c r="G45" s="38">
        <f t="shared" si="11"/>
        <v>0</v>
      </c>
      <c r="H45" s="38">
        <f t="shared" si="11"/>
        <v>0</v>
      </c>
      <c r="I45" s="38">
        <f t="shared" si="11"/>
        <v>0</v>
      </c>
      <c r="J45" s="38">
        <f t="shared" si="11"/>
        <v>0</v>
      </c>
      <c r="K45" s="38">
        <f t="shared" si="11"/>
        <v>0</v>
      </c>
      <c r="L45" s="39">
        <f t="shared" si="11"/>
        <v>91376.23</v>
      </c>
    </row>
    <row r="46" spans="1:12">
      <c r="A46" s="16" t="s">
        <v>80</v>
      </c>
      <c r="B46" s="57">
        <v>140201246301</v>
      </c>
      <c r="C46" s="53" t="s">
        <v>18</v>
      </c>
      <c r="D46" s="53" t="s">
        <v>21</v>
      </c>
      <c r="E46" s="53">
        <v>900406150</v>
      </c>
      <c r="F46" s="41">
        <v>121286</v>
      </c>
      <c r="G46" s="4"/>
      <c r="H46" s="4"/>
      <c r="I46" s="4"/>
      <c r="J46" s="4"/>
      <c r="K46" s="4"/>
      <c r="L46" s="9">
        <f t="shared" si="5"/>
        <v>121286</v>
      </c>
    </row>
    <row r="47" spans="1:12">
      <c r="A47" s="74" t="s">
        <v>81</v>
      </c>
      <c r="B47" s="75"/>
      <c r="C47" s="75"/>
      <c r="D47" s="75"/>
      <c r="E47" s="75"/>
      <c r="F47" s="38">
        <f t="shared" ref="F47:L47" si="12">SUM(F46)</f>
        <v>121286</v>
      </c>
      <c r="G47" s="38">
        <f t="shared" si="12"/>
        <v>0</v>
      </c>
      <c r="H47" s="38">
        <f t="shared" si="12"/>
        <v>0</v>
      </c>
      <c r="I47" s="38">
        <f t="shared" si="12"/>
        <v>0</v>
      </c>
      <c r="J47" s="38">
        <f t="shared" si="12"/>
        <v>0</v>
      </c>
      <c r="K47" s="38">
        <f t="shared" si="12"/>
        <v>0</v>
      </c>
      <c r="L47" s="39">
        <f t="shared" si="12"/>
        <v>121286</v>
      </c>
    </row>
    <row r="48" spans="1:12">
      <c r="A48" s="16" t="s">
        <v>82</v>
      </c>
      <c r="B48" s="52" t="s">
        <v>83</v>
      </c>
      <c r="C48" s="53" t="s">
        <v>18</v>
      </c>
      <c r="D48" s="53" t="s">
        <v>21</v>
      </c>
      <c r="E48" s="53">
        <v>811022688</v>
      </c>
      <c r="F48" s="20">
        <v>36575</v>
      </c>
      <c r="G48" s="4"/>
      <c r="H48" s="4"/>
      <c r="I48" s="4"/>
      <c r="J48" s="4"/>
      <c r="K48" s="4"/>
      <c r="L48" s="9">
        <f t="shared" si="5"/>
        <v>36575</v>
      </c>
    </row>
    <row r="49" spans="1:12">
      <c r="A49" s="74" t="s">
        <v>84</v>
      </c>
      <c r="B49" s="75"/>
      <c r="C49" s="75"/>
      <c r="D49" s="75"/>
      <c r="E49" s="75"/>
      <c r="F49" s="38">
        <f>SUM(F48)</f>
        <v>36575</v>
      </c>
      <c r="G49" s="38">
        <f>+G48</f>
        <v>0</v>
      </c>
      <c r="H49" s="38">
        <f>+H48</f>
        <v>0</v>
      </c>
      <c r="I49" s="38">
        <f>+I48</f>
        <v>0</v>
      </c>
      <c r="J49" s="38">
        <f>+J48</f>
        <v>0</v>
      </c>
      <c r="K49" s="38">
        <f>+K48</f>
        <v>0</v>
      </c>
      <c r="L49" s="39">
        <f>SUM(L48)</f>
        <v>36575</v>
      </c>
    </row>
    <row r="50" spans="1:12">
      <c r="A50" s="76" t="s">
        <v>85</v>
      </c>
      <c r="B50" s="77"/>
      <c r="C50" s="77"/>
      <c r="D50" s="77"/>
      <c r="E50" s="77"/>
      <c r="F50" s="64">
        <f t="shared" ref="F50:K50" si="13">+F49+F47+F45+F43+F39+F35+F32+F30+F24+F21+F19+F16+F14+F11+F9</f>
        <v>8284010.5900000008</v>
      </c>
      <c r="G50" s="64">
        <f t="shared" si="13"/>
        <v>0</v>
      </c>
      <c r="H50" s="64">
        <f t="shared" si="13"/>
        <v>3.59</v>
      </c>
      <c r="I50" s="64">
        <f t="shared" si="13"/>
        <v>0</v>
      </c>
      <c r="J50" s="64">
        <f t="shared" si="13"/>
        <v>0</v>
      </c>
      <c r="K50" s="64">
        <f t="shared" si="13"/>
        <v>0</v>
      </c>
      <c r="L50" s="65">
        <f>+L35+L43+L19+L9+L32+L39+L16+L49+L24+L30+L11++L21+L45+L14+L47</f>
        <v>8284014.1800000006</v>
      </c>
    </row>
    <row r="51" spans="1:12">
      <c r="A51" s="78" t="s">
        <v>102</v>
      </c>
      <c r="B51" s="79"/>
      <c r="C51" s="79"/>
      <c r="D51" s="79"/>
      <c r="E51" s="79"/>
      <c r="F51" s="79"/>
      <c r="G51" s="79"/>
      <c r="H51" s="79"/>
      <c r="I51" s="79"/>
      <c r="J51" s="79"/>
      <c r="K51" s="79"/>
      <c r="L51" s="80"/>
    </row>
    <row r="52" spans="1:1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1:12" ht="30">
      <c r="A53" s="66" t="s">
        <v>4</v>
      </c>
      <c r="B53" s="67" t="s">
        <v>5</v>
      </c>
      <c r="C53" s="68" t="s">
        <v>6</v>
      </c>
      <c r="D53" s="68" t="s">
        <v>7</v>
      </c>
      <c r="E53" s="68" t="s">
        <v>8</v>
      </c>
      <c r="F53" s="69" t="s">
        <v>87</v>
      </c>
      <c r="G53" s="33"/>
      <c r="H53" s="2"/>
      <c r="I53" s="2"/>
      <c r="J53" s="31"/>
      <c r="K53" s="31"/>
      <c r="L53" s="34"/>
    </row>
    <row r="54" spans="1:12">
      <c r="A54" s="6" t="s">
        <v>88</v>
      </c>
      <c r="B54" s="43">
        <v>1101203000501</v>
      </c>
      <c r="C54" s="8" t="s">
        <v>89</v>
      </c>
      <c r="D54" s="8" t="s">
        <v>90</v>
      </c>
      <c r="E54" s="8">
        <v>800143157</v>
      </c>
      <c r="F54" s="5">
        <v>352877196.94</v>
      </c>
      <c r="G54" s="2"/>
      <c r="H54" s="2"/>
      <c r="I54" s="2"/>
      <c r="J54" s="2"/>
      <c r="K54" s="2"/>
      <c r="L54" s="36"/>
    </row>
    <row r="55" spans="1:12">
      <c r="A55" s="6" t="s">
        <v>88</v>
      </c>
      <c r="B55" s="43">
        <v>1101203000511</v>
      </c>
      <c r="C55" s="8" t="s">
        <v>89</v>
      </c>
      <c r="D55" s="8" t="s">
        <v>91</v>
      </c>
      <c r="E55" s="8">
        <v>800143157</v>
      </c>
      <c r="F55" s="5">
        <v>8780978.2899999991</v>
      </c>
      <c r="G55" s="2"/>
      <c r="H55" s="2"/>
      <c r="I55" s="2"/>
      <c r="J55" s="31"/>
      <c r="K55" s="31"/>
      <c r="L55" s="34"/>
    </row>
    <row r="56" spans="1:12">
      <c r="A56" s="6" t="s">
        <v>88</v>
      </c>
      <c r="B56" s="43">
        <v>1101203000514</v>
      </c>
      <c r="C56" s="8" t="s">
        <v>89</v>
      </c>
      <c r="D56" s="8" t="s">
        <v>92</v>
      </c>
      <c r="E56" s="8">
        <v>800143157</v>
      </c>
      <c r="F56" s="5">
        <v>170102.65</v>
      </c>
      <c r="G56" s="2"/>
      <c r="H56" s="2"/>
      <c r="I56" s="2"/>
      <c r="J56" s="2"/>
      <c r="K56" s="2"/>
      <c r="L56" s="34"/>
    </row>
    <row r="57" spans="1:12">
      <c r="A57" s="6" t="s">
        <v>88</v>
      </c>
      <c r="B57" s="58">
        <v>1101203000782</v>
      </c>
      <c r="C57" s="8" t="s">
        <v>89</v>
      </c>
      <c r="D57" s="8" t="s">
        <v>93</v>
      </c>
      <c r="E57" s="8">
        <v>800143157</v>
      </c>
      <c r="F57" s="5">
        <v>43069814.490000002</v>
      </c>
      <c r="G57" s="2"/>
      <c r="H57" s="2"/>
      <c r="I57" s="2"/>
      <c r="J57" s="2"/>
      <c r="K57" s="2"/>
      <c r="L57" s="34"/>
    </row>
    <row r="58" spans="1:12">
      <c r="A58" s="44" t="s">
        <v>94</v>
      </c>
      <c r="B58" s="45"/>
      <c r="C58" s="46"/>
      <c r="D58" s="46"/>
      <c r="E58" s="46"/>
      <c r="F58" s="47">
        <f>SUM(F54:F57)</f>
        <v>404898092.37</v>
      </c>
      <c r="G58" s="2"/>
      <c r="H58" s="2"/>
      <c r="I58" s="2"/>
      <c r="J58" s="2"/>
      <c r="K58" s="2"/>
      <c r="L58" s="34"/>
    </row>
    <row r="59" spans="1:12">
      <c r="A59" s="6" t="s">
        <v>95</v>
      </c>
      <c r="B59" s="7"/>
      <c r="C59" s="8"/>
      <c r="D59" s="8"/>
      <c r="E59" s="8"/>
      <c r="F59" s="5"/>
      <c r="G59" s="2"/>
      <c r="H59" s="32"/>
      <c r="I59" s="2"/>
      <c r="J59" s="2"/>
      <c r="K59" s="72" t="s">
        <v>96</v>
      </c>
      <c r="L59" s="73"/>
    </row>
    <row r="60" spans="1:12" ht="15.75" thickBot="1">
      <c r="A60" s="48" t="s">
        <v>97</v>
      </c>
      <c r="B60" s="49"/>
      <c r="C60" s="50"/>
      <c r="D60" s="50"/>
      <c r="E60" s="50"/>
      <c r="F60" s="51">
        <f>VALUE(FIXED(+F58+L50+F59,2))</f>
        <v>413182106.55000001</v>
      </c>
      <c r="G60" s="37"/>
      <c r="H60" s="33"/>
      <c r="I60" s="2"/>
      <c r="J60" s="2"/>
      <c r="K60" s="62" t="s">
        <v>98</v>
      </c>
      <c r="L60" s="63" t="e">
        <f>+'[2]1 BALANCE_GRAL'!L105-'[2]1 BALANCE_GRAL'!K105-('[2]1 BALANCE_GRAL'!K95-'[2]1 BALANCE_GRAL'!L95)-F60</f>
        <v>#VALUE!</v>
      </c>
    </row>
    <row r="61" spans="1:12" ht="16.5" thickTop="1" thickBot="1">
      <c r="A61" s="42" t="s">
        <v>99</v>
      </c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9"/>
    </row>
    <row r="62" spans="1:12" ht="15.75" thickTop="1"/>
  </sheetData>
  <mergeCells count="22">
    <mergeCell ref="A30:E30"/>
    <mergeCell ref="A1:L1"/>
    <mergeCell ref="A2:L2"/>
    <mergeCell ref="A3:L3"/>
    <mergeCell ref="A4:L4"/>
    <mergeCell ref="A9:E9"/>
    <mergeCell ref="A11:E11"/>
    <mergeCell ref="A14:E14"/>
    <mergeCell ref="A16:E16"/>
    <mergeCell ref="A19:E19"/>
    <mergeCell ref="A21:E21"/>
    <mergeCell ref="A24:E24"/>
    <mergeCell ref="A49:E49"/>
    <mergeCell ref="A50:E50"/>
    <mergeCell ref="A51:L51"/>
    <mergeCell ref="K59:L59"/>
    <mergeCell ref="A32:E32"/>
    <mergeCell ref="A35:E35"/>
    <mergeCell ref="A39:E39"/>
    <mergeCell ref="A43:E43"/>
    <mergeCell ref="A45:E45"/>
    <mergeCell ref="A47:E47"/>
  </mergeCells>
  <conditionalFormatting sqref="K60:L60">
    <cfRule type="expression" dxfId="19" priority="2">
      <formula>$N$61&lt;&gt;0</formula>
    </cfRule>
  </conditionalFormatting>
  <conditionalFormatting sqref="K59:L59">
    <cfRule type="expression" dxfId="18" priority="1">
      <formula>$N$61&lt;&gt;0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S65"/>
  <sheetViews>
    <sheetView topLeftCell="A34" zoomScale="84" zoomScaleNormal="84" workbookViewId="0">
      <selection activeCell="K40" sqref="K40"/>
    </sheetView>
  </sheetViews>
  <sheetFormatPr baseColWidth="10" defaultColWidth="11.42578125" defaultRowHeight="15"/>
  <cols>
    <col min="1" max="2" width="2" style="2" bestFit="1" customWidth="1"/>
    <col min="3" max="3" width="20.28515625" style="13" customWidth="1"/>
    <col min="4" max="4" width="22" style="14" bestFit="1" customWidth="1"/>
    <col min="5" max="5" width="7.28515625" style="2" bestFit="1" customWidth="1"/>
    <col min="6" max="6" width="30.140625" style="2" customWidth="1"/>
    <col min="7" max="7" width="12.42578125" style="2" bestFit="1" customWidth="1"/>
    <col min="8" max="8" width="28.5703125" style="2" bestFit="1" customWidth="1"/>
    <col min="9" max="9" width="19.7109375" style="2" bestFit="1" customWidth="1"/>
    <col min="10" max="10" width="22.5703125" style="2" bestFit="1" customWidth="1"/>
    <col min="11" max="11" width="18.140625" style="2" bestFit="1" customWidth="1"/>
    <col min="12" max="12" width="23.42578125" style="2" bestFit="1" customWidth="1"/>
    <col min="13" max="13" width="26.7109375" style="2" bestFit="1" customWidth="1"/>
    <col min="14" max="14" width="20.7109375" style="2" bestFit="1" customWidth="1"/>
    <col min="15" max="15" width="2" style="2" bestFit="1" customWidth="1"/>
    <col min="16" max="16" width="14.5703125" style="2" customWidth="1"/>
    <col min="17" max="17" width="13.85546875" style="11" customWidth="1"/>
    <col min="18" max="16384" width="11.42578125" style="2"/>
  </cols>
  <sheetData>
    <row r="1" spans="3:17" ht="25.5" customHeight="1" thickTop="1">
      <c r="C1" s="84" t="s">
        <v>0</v>
      </c>
      <c r="D1" s="85"/>
      <c r="E1" s="85"/>
      <c r="F1" s="85"/>
      <c r="G1" s="85"/>
      <c r="H1" s="85"/>
      <c r="I1" s="85"/>
      <c r="J1" s="85"/>
      <c r="K1" s="85"/>
      <c r="L1" s="85"/>
      <c r="M1" s="85"/>
      <c r="N1" s="86"/>
    </row>
    <row r="2" spans="3:17" ht="25.5" customHeight="1">
      <c r="C2" s="81" t="s">
        <v>1</v>
      </c>
      <c r="D2" s="82"/>
      <c r="E2" s="82"/>
      <c r="F2" s="82"/>
      <c r="G2" s="82"/>
      <c r="H2" s="82"/>
      <c r="I2" s="82"/>
      <c r="J2" s="82"/>
      <c r="K2" s="82"/>
      <c r="L2" s="82"/>
      <c r="M2" s="82"/>
      <c r="N2" s="83"/>
    </row>
    <row r="3" spans="3:17" ht="15" customHeight="1">
      <c r="C3" s="87" t="s">
        <v>2</v>
      </c>
      <c r="D3" s="88"/>
      <c r="E3" s="88"/>
      <c r="F3" s="88"/>
      <c r="G3" s="88"/>
      <c r="H3" s="88"/>
      <c r="I3" s="88"/>
      <c r="J3" s="88"/>
      <c r="K3" s="88"/>
      <c r="L3" s="88"/>
      <c r="M3" s="88"/>
      <c r="N3" s="89"/>
    </row>
    <row r="4" spans="3:17" ht="18.75">
      <c r="C4" s="87" t="str">
        <f>+[3]DATOS!P2</f>
        <v>DEL 01 MARZO DE 2023 AL 31 DE MARZO DE 2023</v>
      </c>
      <c r="D4" s="88"/>
      <c r="E4" s="88"/>
      <c r="F4" s="88"/>
      <c r="G4" s="88"/>
      <c r="H4" s="88"/>
      <c r="I4" s="88"/>
      <c r="J4" s="88"/>
      <c r="K4" s="88"/>
      <c r="L4" s="88"/>
      <c r="M4" s="88"/>
      <c r="N4" s="89"/>
    </row>
    <row r="5" spans="3:17">
      <c r="C5" s="35"/>
      <c r="N5" s="34"/>
    </row>
    <row r="6" spans="3:17" ht="106.5" customHeight="1" thickBot="1">
      <c r="C6" s="59" t="s">
        <v>4</v>
      </c>
      <c r="D6" s="60" t="s">
        <v>5</v>
      </c>
      <c r="E6" s="60" t="s">
        <v>6</v>
      </c>
      <c r="F6" s="60" t="s">
        <v>7</v>
      </c>
      <c r="G6" s="60" t="s">
        <v>8</v>
      </c>
      <c r="H6" s="60" t="s">
        <v>9</v>
      </c>
      <c r="I6" s="60" t="s">
        <v>10</v>
      </c>
      <c r="J6" s="60" t="s">
        <v>11</v>
      </c>
      <c r="K6" s="60" t="s">
        <v>12</v>
      </c>
      <c r="L6" s="60" t="s">
        <v>13</v>
      </c>
      <c r="M6" s="60" t="s">
        <v>14</v>
      </c>
      <c r="N6" s="61" t="s">
        <v>15</v>
      </c>
    </row>
    <row r="7" spans="3:17" s="1" customFormat="1" ht="15.75" thickTop="1">
      <c r="C7" s="16" t="s">
        <v>16</v>
      </c>
      <c r="D7" s="52" t="s">
        <v>17</v>
      </c>
      <c r="E7" s="53" t="s">
        <v>18</v>
      </c>
      <c r="F7" s="54" t="s">
        <v>19</v>
      </c>
      <c r="G7" s="53">
        <v>860002964</v>
      </c>
      <c r="H7" s="4">
        <v>72</v>
      </c>
      <c r="I7" s="4"/>
      <c r="J7" s="4"/>
      <c r="K7" s="4"/>
      <c r="L7" s="4"/>
      <c r="M7" s="4"/>
      <c r="N7" s="9">
        <f>SUM(H7:L7)-K7</f>
        <v>72</v>
      </c>
      <c r="P7" s="12"/>
      <c r="Q7" s="10"/>
    </row>
    <row r="8" spans="3:17" s="1" customFormat="1">
      <c r="C8" s="16" t="s">
        <v>16</v>
      </c>
      <c r="D8" s="52" t="s">
        <v>20</v>
      </c>
      <c r="E8" s="53" t="s">
        <v>18</v>
      </c>
      <c r="F8" s="54" t="s">
        <v>21</v>
      </c>
      <c r="G8" s="53">
        <v>860002964</v>
      </c>
      <c r="H8" s="28">
        <v>252499</v>
      </c>
      <c r="I8" s="4"/>
      <c r="J8" s="4"/>
      <c r="K8" s="4"/>
      <c r="L8" s="4"/>
      <c r="M8" s="4"/>
      <c r="N8" s="9">
        <f>SUM(H8:L8)-K8</f>
        <v>252499</v>
      </c>
      <c r="P8" s="12"/>
      <c r="Q8" s="10"/>
    </row>
    <row r="9" spans="3:17" s="1" customFormat="1">
      <c r="C9" s="90" t="s">
        <v>22</v>
      </c>
      <c r="D9" s="91"/>
      <c r="E9" s="91"/>
      <c r="F9" s="91"/>
      <c r="G9" s="91"/>
      <c r="H9" s="38">
        <f t="shared" ref="H9:N9" si="0">SUM(H7:H8)</f>
        <v>252571</v>
      </c>
      <c r="I9" s="38">
        <f t="shared" si="0"/>
        <v>0</v>
      </c>
      <c r="J9" s="38">
        <f t="shared" si="0"/>
        <v>0</v>
      </c>
      <c r="K9" s="38">
        <f t="shared" si="0"/>
        <v>0</v>
      </c>
      <c r="L9" s="38">
        <f t="shared" si="0"/>
        <v>0</v>
      </c>
      <c r="M9" s="38">
        <f t="shared" si="0"/>
        <v>0</v>
      </c>
      <c r="N9" s="39">
        <f t="shared" si="0"/>
        <v>252571</v>
      </c>
      <c r="P9" s="12"/>
      <c r="Q9" s="10"/>
    </row>
    <row r="10" spans="3:17" s="1" customFormat="1">
      <c r="C10" s="55" t="s">
        <v>23</v>
      </c>
      <c r="D10" s="56">
        <v>220470174335</v>
      </c>
      <c r="E10" s="53" t="s">
        <v>18</v>
      </c>
      <c r="F10" s="53" t="s">
        <v>21</v>
      </c>
      <c r="G10" s="53">
        <v>860007738</v>
      </c>
      <c r="H10" s="29">
        <v>183430.90999999995</v>
      </c>
      <c r="I10" s="4"/>
      <c r="J10" s="4"/>
      <c r="K10" s="4"/>
      <c r="L10" s="4"/>
      <c r="M10" s="4"/>
      <c r="N10" s="9">
        <f>SUM(H10:L10)-K10</f>
        <v>183430.90999999995</v>
      </c>
      <c r="P10" s="12"/>
      <c r="Q10" s="10"/>
    </row>
    <row r="11" spans="3:17" s="1" customFormat="1">
      <c r="C11" s="74" t="s">
        <v>24</v>
      </c>
      <c r="D11" s="75"/>
      <c r="E11" s="75"/>
      <c r="F11" s="75"/>
      <c r="G11" s="75"/>
      <c r="H11" s="38">
        <f>SUM(H10)</f>
        <v>183430.90999999995</v>
      </c>
      <c r="I11" s="38">
        <f>+I10</f>
        <v>0</v>
      </c>
      <c r="J11" s="38">
        <f>+J10</f>
        <v>0</v>
      </c>
      <c r="K11" s="38">
        <f>+K10</f>
        <v>0</v>
      </c>
      <c r="L11" s="38">
        <f>+L10</f>
        <v>0</v>
      </c>
      <c r="M11" s="38">
        <f>+M10</f>
        <v>0</v>
      </c>
      <c r="N11" s="39">
        <f>SUM(N10)</f>
        <v>183430.90999999995</v>
      </c>
      <c r="P11" s="12"/>
      <c r="Q11" s="10"/>
    </row>
    <row r="12" spans="3:17" s="1" customFormat="1">
      <c r="C12" s="16" t="s">
        <v>25</v>
      </c>
      <c r="D12" s="52" t="s">
        <v>26</v>
      </c>
      <c r="E12" s="53" t="s">
        <v>18</v>
      </c>
      <c r="F12" s="53" t="s">
        <v>21</v>
      </c>
      <c r="G12" s="53">
        <v>890903938</v>
      </c>
      <c r="H12" s="29">
        <v>663942.6100000001</v>
      </c>
      <c r="I12" s="4"/>
      <c r="J12" s="4"/>
      <c r="K12" s="4"/>
      <c r="L12" s="4"/>
      <c r="M12" s="23"/>
      <c r="N12" s="9">
        <f>+H12+I12+J12-K12+L12+M12</f>
        <v>663942.6100000001</v>
      </c>
      <c r="P12" s="12"/>
      <c r="Q12" s="10"/>
    </row>
    <row r="13" spans="3:17" s="1" customFormat="1">
      <c r="C13" s="16" t="s">
        <v>25</v>
      </c>
      <c r="D13" s="52">
        <v>3186123122</v>
      </c>
      <c r="E13" s="53" t="s">
        <v>18</v>
      </c>
      <c r="F13" s="53" t="s">
        <v>21</v>
      </c>
      <c r="G13" s="53">
        <v>890903938</v>
      </c>
      <c r="H13" s="29">
        <v>1940163.28</v>
      </c>
      <c r="I13" s="4"/>
      <c r="J13" s="4"/>
      <c r="K13" s="4"/>
      <c r="L13" s="4"/>
      <c r="M13" s="23"/>
      <c r="N13" s="9">
        <f>SUM(H13:L13)-K13</f>
        <v>1940163.28</v>
      </c>
      <c r="P13" s="12"/>
      <c r="Q13" s="10"/>
    </row>
    <row r="14" spans="3:17" s="1" customFormat="1">
      <c r="C14" s="74" t="s">
        <v>27</v>
      </c>
      <c r="D14" s="75"/>
      <c r="E14" s="75"/>
      <c r="F14" s="75"/>
      <c r="G14" s="75"/>
      <c r="H14" s="38">
        <f>SUM(H12:H13)</f>
        <v>2604105.89</v>
      </c>
      <c r="I14" s="38">
        <f t="shared" ref="I14:N14" si="1">SUM(I12:I13)</f>
        <v>0</v>
      </c>
      <c r="J14" s="38">
        <f t="shared" si="1"/>
        <v>0</v>
      </c>
      <c r="K14" s="38">
        <f t="shared" si="1"/>
        <v>0</v>
      </c>
      <c r="L14" s="38">
        <f t="shared" si="1"/>
        <v>0</v>
      </c>
      <c r="M14" s="38">
        <f t="shared" si="1"/>
        <v>0</v>
      </c>
      <c r="N14" s="39">
        <f t="shared" si="1"/>
        <v>2604105.89</v>
      </c>
      <c r="P14" s="12"/>
      <c r="Q14" s="10"/>
    </row>
    <row r="15" spans="3:17" s="1" customFormat="1">
      <c r="C15" s="16" t="s">
        <v>28</v>
      </c>
      <c r="D15" s="52" t="s">
        <v>29</v>
      </c>
      <c r="E15" s="53" t="s">
        <v>18</v>
      </c>
      <c r="F15" s="53" t="s">
        <v>21</v>
      </c>
      <c r="G15" s="53">
        <v>860050750</v>
      </c>
      <c r="H15" s="27">
        <v>762272.53</v>
      </c>
      <c r="I15" s="4"/>
      <c r="J15" s="4"/>
      <c r="K15" s="4"/>
      <c r="L15" s="4"/>
      <c r="M15" s="4"/>
      <c r="N15" s="9">
        <f>SUM(H15:L15)-K15</f>
        <v>762272.53</v>
      </c>
      <c r="P15" s="12"/>
      <c r="Q15" s="10"/>
    </row>
    <row r="16" spans="3:17" s="1" customFormat="1">
      <c r="C16" s="74" t="s">
        <v>30</v>
      </c>
      <c r="D16" s="75"/>
      <c r="E16" s="75"/>
      <c r="F16" s="75"/>
      <c r="G16" s="75"/>
      <c r="H16" s="38">
        <f>SUM(H15)</f>
        <v>762272.53</v>
      </c>
      <c r="I16" s="38">
        <f>+I15</f>
        <v>0</v>
      </c>
      <c r="J16" s="38">
        <f>+J15</f>
        <v>0</v>
      </c>
      <c r="K16" s="38">
        <f>+K15</f>
        <v>0</v>
      </c>
      <c r="L16" s="38">
        <f>+L15</f>
        <v>0</v>
      </c>
      <c r="M16" s="38">
        <f>+M15</f>
        <v>0</v>
      </c>
      <c r="N16" s="39">
        <f>SUM(N15)</f>
        <v>762272.53</v>
      </c>
      <c r="P16" s="12"/>
      <c r="Q16" s="10"/>
    </row>
    <row r="17" spans="3:17" s="1" customFormat="1">
      <c r="C17" s="16" t="s">
        <v>31</v>
      </c>
      <c r="D17" s="52" t="s">
        <v>32</v>
      </c>
      <c r="E17" s="53" t="s">
        <v>18</v>
      </c>
      <c r="F17" s="53" t="s">
        <v>21</v>
      </c>
      <c r="G17" s="53">
        <v>860003020</v>
      </c>
      <c r="H17" s="21">
        <v>191568</v>
      </c>
      <c r="I17" s="4"/>
      <c r="J17" s="4"/>
      <c r="K17" s="4"/>
      <c r="L17" s="4"/>
      <c r="M17" s="4"/>
      <c r="N17" s="9">
        <f>SUM(H17:L17)-K17</f>
        <v>191568</v>
      </c>
      <c r="P17" s="12"/>
      <c r="Q17" s="10"/>
    </row>
    <row r="18" spans="3:17" s="1" customFormat="1">
      <c r="C18" s="16" t="s">
        <v>31</v>
      </c>
      <c r="D18" s="52" t="s">
        <v>33</v>
      </c>
      <c r="E18" s="53" t="s">
        <v>34</v>
      </c>
      <c r="F18" s="53" t="s">
        <v>35</v>
      </c>
      <c r="G18" s="53">
        <v>860003020</v>
      </c>
      <c r="H18" s="21">
        <v>0</v>
      </c>
      <c r="I18" s="4"/>
      <c r="J18" s="4"/>
      <c r="K18" s="4"/>
      <c r="L18" s="4"/>
      <c r="M18" s="4"/>
      <c r="N18" s="9">
        <f>SUM(H18:L18)-K18</f>
        <v>0</v>
      </c>
      <c r="P18" s="12"/>
      <c r="Q18" s="10"/>
    </row>
    <row r="19" spans="3:17" s="1" customFormat="1">
      <c r="C19" s="16" t="s">
        <v>31</v>
      </c>
      <c r="D19" s="52" t="s">
        <v>103</v>
      </c>
      <c r="E19" s="53" t="s">
        <v>18</v>
      </c>
      <c r="F19" s="53" t="s">
        <v>21</v>
      </c>
      <c r="G19" s="53">
        <v>860003020</v>
      </c>
      <c r="H19" s="21">
        <v>35985</v>
      </c>
      <c r="I19" s="4"/>
      <c r="J19" s="4"/>
      <c r="K19" s="4"/>
      <c r="L19" s="4"/>
      <c r="M19" s="4"/>
      <c r="N19" s="9">
        <f>SUM(H19:L19)-K19</f>
        <v>35985</v>
      </c>
      <c r="P19" s="12"/>
      <c r="Q19" s="10"/>
    </row>
    <row r="20" spans="3:17" s="1" customFormat="1">
      <c r="C20" s="74" t="s">
        <v>36</v>
      </c>
      <c r="D20" s="75"/>
      <c r="E20" s="75"/>
      <c r="F20" s="75"/>
      <c r="G20" s="75"/>
      <c r="H20" s="38">
        <f>SUM(H17:H19)</f>
        <v>227553</v>
      </c>
      <c r="I20" s="38">
        <f>SUM(I17:I18)</f>
        <v>0</v>
      </c>
      <c r="J20" s="38">
        <f>SUM(J17:J18)</f>
        <v>0</v>
      </c>
      <c r="K20" s="38">
        <f>SUM(K17:K18)</f>
        <v>0</v>
      </c>
      <c r="L20" s="38">
        <f>SUM(L17:L18)</f>
        <v>0</v>
      </c>
      <c r="M20" s="38">
        <f>SUM(M17:M18)</f>
        <v>0</v>
      </c>
      <c r="N20" s="39">
        <f>SUM(N17:N19)</f>
        <v>227553</v>
      </c>
      <c r="P20" s="12"/>
      <c r="Q20" s="10"/>
    </row>
    <row r="21" spans="3:17" s="1" customFormat="1">
      <c r="C21" s="16" t="s">
        <v>37</v>
      </c>
      <c r="D21" s="52" t="s">
        <v>38</v>
      </c>
      <c r="E21" s="53" t="s">
        <v>18</v>
      </c>
      <c r="F21" s="53" t="s">
        <v>21</v>
      </c>
      <c r="G21" s="53">
        <v>860007660</v>
      </c>
      <c r="H21" s="30">
        <v>0</v>
      </c>
      <c r="I21" s="4"/>
      <c r="J21" s="4"/>
      <c r="K21" s="4"/>
      <c r="L21" s="4"/>
      <c r="M21" s="4"/>
      <c r="N21" s="9">
        <f>SUM(H21:L21)-K21</f>
        <v>0</v>
      </c>
      <c r="P21" s="12"/>
      <c r="Q21" s="10"/>
    </row>
    <row r="22" spans="3:17" s="1" customFormat="1">
      <c r="C22" s="74" t="s">
        <v>39</v>
      </c>
      <c r="D22" s="75"/>
      <c r="E22" s="75"/>
      <c r="F22" s="75"/>
      <c r="G22" s="75"/>
      <c r="H22" s="38">
        <f t="shared" ref="H22:N22" si="2">SUM(H21)</f>
        <v>0</v>
      </c>
      <c r="I22" s="38">
        <f t="shared" si="2"/>
        <v>0</v>
      </c>
      <c r="J22" s="38">
        <f t="shared" si="2"/>
        <v>0</v>
      </c>
      <c r="K22" s="38">
        <f t="shared" si="2"/>
        <v>0</v>
      </c>
      <c r="L22" s="38">
        <f t="shared" si="2"/>
        <v>0</v>
      </c>
      <c r="M22" s="38">
        <f t="shared" si="2"/>
        <v>0</v>
      </c>
      <c r="N22" s="39">
        <f t="shared" si="2"/>
        <v>0</v>
      </c>
      <c r="P22" s="12"/>
      <c r="Q22" s="10"/>
    </row>
    <row r="23" spans="3:17" s="1" customFormat="1">
      <c r="C23" s="16" t="s">
        <v>40</v>
      </c>
      <c r="D23" s="52" t="s">
        <v>41</v>
      </c>
      <c r="E23" s="53" t="s">
        <v>18</v>
      </c>
      <c r="F23" s="53" t="s">
        <v>21</v>
      </c>
      <c r="G23" s="53">
        <v>860034594</v>
      </c>
      <c r="H23" s="3">
        <v>22480.38</v>
      </c>
      <c r="I23" s="4"/>
      <c r="J23" s="4"/>
      <c r="K23" s="4"/>
      <c r="L23" s="4"/>
      <c r="M23" s="4"/>
      <c r="N23" s="9">
        <f>SUM(H23:L23)-K23</f>
        <v>22480.38</v>
      </c>
      <c r="P23" s="12"/>
      <c r="Q23" s="10"/>
    </row>
    <row r="24" spans="3:17" s="1" customFormat="1">
      <c r="C24" s="16" t="s">
        <v>40</v>
      </c>
      <c r="D24" s="52" t="s">
        <v>42</v>
      </c>
      <c r="E24" s="53" t="s">
        <v>18</v>
      </c>
      <c r="F24" s="53" t="s">
        <v>21</v>
      </c>
      <c r="G24" s="53">
        <v>860034594</v>
      </c>
      <c r="H24" s="3">
        <v>919.1</v>
      </c>
      <c r="I24" s="4"/>
      <c r="J24" s="4"/>
      <c r="K24" s="4"/>
      <c r="L24" s="4"/>
      <c r="M24" s="4"/>
      <c r="N24" s="9">
        <f>SUM(H24:L24)-K24</f>
        <v>919.1</v>
      </c>
      <c r="P24" s="12"/>
      <c r="Q24" s="10"/>
    </row>
    <row r="25" spans="3:17" s="1" customFormat="1">
      <c r="C25" s="74" t="s">
        <v>43</v>
      </c>
      <c r="D25" s="75"/>
      <c r="E25" s="75"/>
      <c r="F25" s="75"/>
      <c r="G25" s="75"/>
      <c r="H25" s="38">
        <f t="shared" ref="H25:N25" si="3">SUM(H23:H24)</f>
        <v>23399.48</v>
      </c>
      <c r="I25" s="38">
        <f t="shared" si="3"/>
        <v>0</v>
      </c>
      <c r="J25" s="38">
        <f t="shared" si="3"/>
        <v>0</v>
      </c>
      <c r="K25" s="38">
        <f t="shared" si="3"/>
        <v>0</v>
      </c>
      <c r="L25" s="38">
        <f t="shared" si="3"/>
        <v>0</v>
      </c>
      <c r="M25" s="38">
        <f t="shared" si="3"/>
        <v>0</v>
      </c>
      <c r="N25" s="39">
        <f t="shared" si="3"/>
        <v>23399.48</v>
      </c>
      <c r="P25" s="12"/>
      <c r="Q25" s="10"/>
    </row>
    <row r="26" spans="3:17" s="1" customFormat="1">
      <c r="C26" s="16" t="s">
        <v>44</v>
      </c>
      <c r="D26" s="52" t="s">
        <v>45</v>
      </c>
      <c r="E26" s="53" t="s">
        <v>34</v>
      </c>
      <c r="F26" s="53" t="s">
        <v>35</v>
      </c>
      <c r="G26" s="53">
        <v>890300279</v>
      </c>
      <c r="H26" s="4">
        <v>338225.42</v>
      </c>
      <c r="I26" s="4"/>
      <c r="J26" s="4"/>
      <c r="K26" s="4"/>
      <c r="L26" s="4"/>
      <c r="M26" s="4"/>
      <c r="N26" s="9">
        <f>SUM(H26:L26)-K26+M26</f>
        <v>338225.42</v>
      </c>
      <c r="O26" s="12"/>
      <c r="P26" s="12"/>
      <c r="Q26" s="10"/>
    </row>
    <row r="27" spans="3:17" s="1" customFormat="1">
      <c r="C27" s="16" t="s">
        <v>44</v>
      </c>
      <c r="D27" s="52" t="s">
        <v>46</v>
      </c>
      <c r="E27" s="53" t="s">
        <v>34</v>
      </c>
      <c r="F27" s="53" t="s">
        <v>47</v>
      </c>
      <c r="G27" s="53">
        <v>890300279</v>
      </c>
      <c r="H27" s="4">
        <v>1530393.69</v>
      </c>
      <c r="I27" s="4"/>
      <c r="J27" s="4">
        <v>2</v>
      </c>
      <c r="K27" s="4"/>
      <c r="L27" s="4"/>
      <c r="M27" s="4"/>
      <c r="N27" s="9">
        <f t="shared" ref="N27:N49" si="4">SUM(H27:L27)-K27</f>
        <v>1530395.69</v>
      </c>
      <c r="O27" s="15"/>
      <c r="P27" s="12"/>
      <c r="Q27" s="10"/>
    </row>
    <row r="28" spans="3:17" s="1" customFormat="1">
      <c r="C28" s="16" t="s">
        <v>44</v>
      </c>
      <c r="D28" s="52" t="s">
        <v>48</v>
      </c>
      <c r="E28" s="53" t="s">
        <v>34</v>
      </c>
      <c r="F28" s="53" t="s">
        <v>49</v>
      </c>
      <c r="G28" s="53">
        <v>890300279</v>
      </c>
      <c r="H28" s="4">
        <v>2122136.1</v>
      </c>
      <c r="I28" s="4"/>
      <c r="J28" s="4"/>
      <c r="K28" s="4"/>
      <c r="L28" s="4"/>
      <c r="M28" s="4"/>
      <c r="N28" s="9">
        <f t="shared" si="4"/>
        <v>2122136.1</v>
      </c>
      <c r="O28" s="15"/>
      <c r="P28" s="12"/>
      <c r="Q28" s="10"/>
    </row>
    <row r="29" spans="3:17" s="1" customFormat="1">
      <c r="C29" s="16" t="s">
        <v>44</v>
      </c>
      <c r="D29" s="52" t="s">
        <v>50</v>
      </c>
      <c r="E29" s="53" t="s">
        <v>34</v>
      </c>
      <c r="F29" s="53" t="s">
        <v>51</v>
      </c>
      <c r="G29" s="53">
        <v>890300279</v>
      </c>
      <c r="H29" s="4">
        <v>93.919999999999973</v>
      </c>
      <c r="I29" s="4"/>
      <c r="J29" s="4"/>
      <c r="K29" s="4"/>
      <c r="L29" s="4"/>
      <c r="M29" s="4"/>
      <c r="N29" s="9">
        <f t="shared" si="4"/>
        <v>93.919999999999973</v>
      </c>
      <c r="P29" s="12"/>
      <c r="Q29" s="10"/>
    </row>
    <row r="30" spans="3:17" s="1" customFormat="1">
      <c r="C30" s="16" t="s">
        <v>44</v>
      </c>
      <c r="D30" s="52" t="s">
        <v>52</v>
      </c>
      <c r="E30" s="53" t="s">
        <v>18</v>
      </c>
      <c r="F30" s="53" t="s">
        <v>53</v>
      </c>
      <c r="G30" s="53">
        <v>890300279</v>
      </c>
      <c r="H30" s="4">
        <v>21079183.279999997</v>
      </c>
      <c r="I30" s="4"/>
      <c r="J30" s="4"/>
      <c r="K30" s="4"/>
      <c r="L30" s="4"/>
      <c r="M30" s="4"/>
      <c r="N30" s="9">
        <f t="shared" si="4"/>
        <v>21079183.279999997</v>
      </c>
      <c r="P30" s="12"/>
      <c r="Q30" s="10"/>
    </row>
    <row r="31" spans="3:17" s="1" customFormat="1">
      <c r="C31" s="74" t="s">
        <v>54</v>
      </c>
      <c r="D31" s="75"/>
      <c r="E31" s="75"/>
      <c r="F31" s="75"/>
      <c r="G31" s="75"/>
      <c r="H31" s="38">
        <f t="shared" ref="H31:N31" si="5">SUM(H26:H30)</f>
        <v>25070032.409999996</v>
      </c>
      <c r="I31" s="38">
        <f t="shared" si="5"/>
        <v>0</v>
      </c>
      <c r="J31" s="38">
        <f t="shared" si="5"/>
        <v>2</v>
      </c>
      <c r="K31" s="38">
        <f t="shared" si="5"/>
        <v>0</v>
      </c>
      <c r="L31" s="38">
        <f t="shared" si="5"/>
        <v>0</v>
      </c>
      <c r="M31" s="38">
        <f t="shared" si="5"/>
        <v>0</v>
      </c>
      <c r="N31" s="39">
        <f t="shared" si="5"/>
        <v>25070034.409999996</v>
      </c>
      <c r="P31" s="12"/>
      <c r="Q31" s="10"/>
    </row>
    <row r="32" spans="3:17" s="1" customFormat="1">
      <c r="C32" s="16" t="s">
        <v>55</v>
      </c>
      <c r="D32" s="52" t="s">
        <v>56</v>
      </c>
      <c r="E32" s="53" t="s">
        <v>18</v>
      </c>
      <c r="F32" s="53" t="s">
        <v>21</v>
      </c>
      <c r="G32" s="53">
        <v>860007335</v>
      </c>
      <c r="H32" s="3">
        <v>8100.75</v>
      </c>
      <c r="I32" s="4"/>
      <c r="J32" s="4"/>
      <c r="K32" s="4"/>
      <c r="L32" s="4"/>
      <c r="M32" s="23"/>
      <c r="N32" s="9">
        <f t="shared" si="4"/>
        <v>8100.75</v>
      </c>
      <c r="P32" s="12"/>
      <c r="Q32" s="10"/>
    </row>
    <row r="33" spans="3:19" s="1" customFormat="1">
      <c r="C33" s="74" t="s">
        <v>57</v>
      </c>
      <c r="D33" s="75"/>
      <c r="E33" s="75"/>
      <c r="F33" s="75"/>
      <c r="G33" s="75"/>
      <c r="H33" s="38">
        <f t="shared" ref="H33:M33" si="6">SUM(H32)</f>
        <v>8100.75</v>
      </c>
      <c r="I33" s="38">
        <f t="shared" si="6"/>
        <v>0</v>
      </c>
      <c r="J33" s="38">
        <f t="shared" si="6"/>
        <v>0</v>
      </c>
      <c r="K33" s="38">
        <f t="shared" si="6"/>
        <v>0</v>
      </c>
      <c r="L33" s="38">
        <f t="shared" si="6"/>
        <v>0</v>
      </c>
      <c r="M33" s="38">
        <f t="shared" si="6"/>
        <v>0</v>
      </c>
      <c r="N33" s="39">
        <f>SUM(N32:N32)</f>
        <v>8100.75</v>
      </c>
      <c r="P33" s="12"/>
      <c r="Q33" s="10"/>
    </row>
    <row r="34" spans="3:19">
      <c r="C34" s="16" t="s">
        <v>58</v>
      </c>
      <c r="D34" s="52" t="s">
        <v>59</v>
      </c>
      <c r="E34" s="53" t="s">
        <v>18</v>
      </c>
      <c r="F34" s="53" t="s">
        <v>60</v>
      </c>
      <c r="G34" s="53">
        <v>800037800</v>
      </c>
      <c r="H34" s="24">
        <v>131392</v>
      </c>
      <c r="I34" s="4"/>
      <c r="J34" s="4">
        <v>6.3900000000000006</v>
      </c>
      <c r="K34" s="4"/>
      <c r="L34" s="4"/>
      <c r="M34" s="4"/>
      <c r="N34" s="9">
        <f>SUM(H34:L34)-K34</f>
        <v>131398.39000000001</v>
      </c>
      <c r="P34" s="12"/>
    </row>
    <row r="35" spans="3:19">
      <c r="C35" s="16" t="s">
        <v>58</v>
      </c>
      <c r="D35" s="52" t="s">
        <v>61</v>
      </c>
      <c r="E35" s="53" t="s">
        <v>18</v>
      </c>
      <c r="F35" s="53" t="s">
        <v>62</v>
      </c>
      <c r="G35" s="53">
        <v>800037800</v>
      </c>
      <c r="H35" s="24">
        <v>453456</v>
      </c>
      <c r="I35" s="4"/>
      <c r="J35" s="4"/>
      <c r="K35" s="4"/>
      <c r="L35" s="4"/>
      <c r="M35" s="4"/>
      <c r="N35" s="9">
        <f t="shared" si="4"/>
        <v>453456</v>
      </c>
      <c r="P35" s="12"/>
    </row>
    <row r="36" spans="3:19">
      <c r="C36" s="74" t="s">
        <v>63</v>
      </c>
      <c r="D36" s="75"/>
      <c r="E36" s="75"/>
      <c r="F36" s="75"/>
      <c r="G36" s="75"/>
      <c r="H36" s="38">
        <f t="shared" ref="H36:N36" si="7">SUM(H34:H35)</f>
        <v>584848</v>
      </c>
      <c r="I36" s="38">
        <f t="shared" si="7"/>
        <v>0</v>
      </c>
      <c r="J36" s="38">
        <f t="shared" si="7"/>
        <v>6.3900000000000006</v>
      </c>
      <c r="K36" s="38">
        <f t="shared" si="7"/>
        <v>0</v>
      </c>
      <c r="L36" s="38">
        <f t="shared" si="7"/>
        <v>0</v>
      </c>
      <c r="M36" s="38">
        <f t="shared" si="7"/>
        <v>0</v>
      </c>
      <c r="N36" s="39">
        <f t="shared" si="7"/>
        <v>584854.39</v>
      </c>
      <c r="P36" s="12"/>
    </row>
    <row r="37" spans="3:19" s="1" customFormat="1">
      <c r="C37" s="16" t="s">
        <v>64</v>
      </c>
      <c r="D37" s="52" t="s">
        <v>65</v>
      </c>
      <c r="E37" s="53" t="s">
        <v>18</v>
      </c>
      <c r="F37" s="53" t="s">
        <v>21</v>
      </c>
      <c r="G37" s="53">
        <v>860034313</v>
      </c>
      <c r="H37" s="4">
        <v>732046.36</v>
      </c>
      <c r="I37" s="4"/>
      <c r="J37" s="4"/>
      <c r="K37" s="4"/>
      <c r="L37" s="4"/>
      <c r="M37" s="4"/>
      <c r="N37" s="9">
        <f t="shared" si="4"/>
        <v>732046.36</v>
      </c>
      <c r="P37" s="12"/>
      <c r="Q37" s="10"/>
    </row>
    <row r="38" spans="3:19" s="1" customFormat="1">
      <c r="C38" s="16" t="s">
        <v>64</v>
      </c>
      <c r="D38" s="52" t="s">
        <v>66</v>
      </c>
      <c r="E38" s="53" t="s">
        <v>34</v>
      </c>
      <c r="F38" s="53" t="s">
        <v>67</v>
      </c>
      <c r="G38" s="53">
        <v>860034313</v>
      </c>
      <c r="H38" s="4">
        <v>0</v>
      </c>
      <c r="I38" s="4"/>
      <c r="J38" s="4"/>
      <c r="K38" s="4"/>
      <c r="L38" s="4"/>
      <c r="M38" s="4"/>
      <c r="N38" s="9">
        <f t="shared" si="4"/>
        <v>0</v>
      </c>
      <c r="P38" s="12"/>
      <c r="Q38" s="10"/>
    </row>
    <row r="39" spans="3:19" s="1" customFormat="1">
      <c r="C39" s="16" t="s">
        <v>64</v>
      </c>
      <c r="D39" s="52" t="s">
        <v>68</v>
      </c>
      <c r="E39" s="53" t="s">
        <v>18</v>
      </c>
      <c r="F39" s="53" t="s">
        <v>21</v>
      </c>
      <c r="G39" s="53">
        <v>860034313</v>
      </c>
      <c r="H39" s="4">
        <v>27351.22</v>
      </c>
      <c r="I39" s="4"/>
      <c r="J39" s="4"/>
      <c r="K39" s="4"/>
      <c r="L39" s="4"/>
      <c r="M39" s="4"/>
      <c r="N39" s="9">
        <f>SUM(H39:L39)-K39</f>
        <v>27351.22</v>
      </c>
      <c r="P39" s="12"/>
      <c r="Q39" s="10"/>
    </row>
    <row r="40" spans="3:19" s="1" customFormat="1">
      <c r="C40" s="74" t="s">
        <v>69</v>
      </c>
      <c r="D40" s="75"/>
      <c r="E40" s="75"/>
      <c r="F40" s="75"/>
      <c r="G40" s="75"/>
      <c r="H40" s="38">
        <f t="shared" ref="H40:N40" si="8">SUM(H37:H39)</f>
        <v>759397.58</v>
      </c>
      <c r="I40" s="38">
        <f t="shared" si="8"/>
        <v>0</v>
      </c>
      <c r="J40" s="38">
        <f t="shared" si="8"/>
        <v>0</v>
      </c>
      <c r="K40" s="38">
        <f t="shared" si="8"/>
        <v>0</v>
      </c>
      <c r="L40" s="38">
        <f t="shared" si="8"/>
        <v>0</v>
      </c>
      <c r="M40" s="38">
        <f t="shared" si="8"/>
        <v>0</v>
      </c>
      <c r="N40" s="39">
        <f t="shared" si="8"/>
        <v>759397.58</v>
      </c>
      <c r="P40" s="12"/>
      <c r="Q40" s="11"/>
    </row>
    <row r="41" spans="3:19">
      <c r="C41" s="16" t="s">
        <v>70</v>
      </c>
      <c r="D41" s="52" t="s">
        <v>71</v>
      </c>
      <c r="E41" s="53" t="s">
        <v>18</v>
      </c>
      <c r="F41" s="53" t="s">
        <v>72</v>
      </c>
      <c r="G41" s="53">
        <v>860035827</v>
      </c>
      <c r="H41" s="40">
        <v>374.67</v>
      </c>
      <c r="I41" s="4"/>
      <c r="J41" s="4"/>
      <c r="K41" s="4"/>
      <c r="L41" s="4"/>
      <c r="M41" s="4"/>
      <c r="N41" s="22">
        <f>SUM(H41:L41)-K41-K41</f>
        <v>374.67</v>
      </c>
      <c r="P41" s="12"/>
      <c r="Q41" s="10"/>
    </row>
    <row r="42" spans="3:19">
      <c r="C42" s="16" t="s">
        <v>70</v>
      </c>
      <c r="D42" s="52" t="s">
        <v>73</v>
      </c>
      <c r="E42" s="53" t="s">
        <v>18</v>
      </c>
      <c r="F42" s="53" t="s">
        <v>74</v>
      </c>
      <c r="G42" s="53">
        <v>860035827</v>
      </c>
      <c r="H42" s="3">
        <v>486.45</v>
      </c>
      <c r="I42" s="4"/>
      <c r="J42" s="4"/>
      <c r="K42" s="4"/>
      <c r="L42" s="4"/>
      <c r="M42" s="4"/>
      <c r="N42" s="22">
        <f>SUM(H42:L42)-K42-K42</f>
        <v>486.45</v>
      </c>
      <c r="P42" s="12"/>
    </row>
    <row r="43" spans="3:19">
      <c r="C43" s="16" t="s">
        <v>70</v>
      </c>
      <c r="D43" s="52" t="s">
        <v>75</v>
      </c>
      <c r="E43" s="53" t="s">
        <v>18</v>
      </c>
      <c r="F43" s="53" t="s">
        <v>21</v>
      </c>
      <c r="G43" s="53">
        <v>860035827</v>
      </c>
      <c r="H43" s="3">
        <v>3142.68</v>
      </c>
      <c r="I43" s="4"/>
      <c r="J43" s="4"/>
      <c r="K43" s="4"/>
      <c r="L43" s="4"/>
      <c r="M43" s="4"/>
      <c r="N43" s="22">
        <f>SUM(H43:L43)-K43-K43</f>
        <v>3142.68</v>
      </c>
      <c r="P43" s="12"/>
    </row>
    <row r="44" spans="3:19">
      <c r="C44" s="74" t="s">
        <v>76</v>
      </c>
      <c r="D44" s="75"/>
      <c r="E44" s="75"/>
      <c r="F44" s="75"/>
      <c r="G44" s="75"/>
      <c r="H44" s="38">
        <f t="shared" ref="H44:N44" si="9">SUM(H41:H43)</f>
        <v>4003.7999999999997</v>
      </c>
      <c r="I44" s="38">
        <f t="shared" si="9"/>
        <v>0</v>
      </c>
      <c r="J44" s="38">
        <f t="shared" si="9"/>
        <v>0</v>
      </c>
      <c r="K44" s="38">
        <f t="shared" si="9"/>
        <v>0</v>
      </c>
      <c r="L44" s="38">
        <f t="shared" si="9"/>
        <v>0</v>
      </c>
      <c r="M44" s="38">
        <f t="shared" si="9"/>
        <v>0</v>
      </c>
      <c r="N44" s="39">
        <f t="shared" si="9"/>
        <v>4003.7999999999997</v>
      </c>
      <c r="P44" s="12"/>
      <c r="R44" s="11"/>
      <c r="S44" s="11"/>
    </row>
    <row r="45" spans="3:19">
      <c r="C45" s="16" t="s">
        <v>77</v>
      </c>
      <c r="D45" s="52" t="s">
        <v>78</v>
      </c>
      <c r="E45" s="53" t="s">
        <v>18</v>
      </c>
      <c r="F45" s="53" t="s">
        <v>21</v>
      </c>
      <c r="G45" s="53">
        <v>890200756</v>
      </c>
      <c r="H45" s="15">
        <v>144707.5</v>
      </c>
      <c r="I45" s="4"/>
      <c r="J45" s="4"/>
      <c r="K45" s="4"/>
      <c r="L45" s="4"/>
      <c r="M45" s="4"/>
      <c r="N45" s="9">
        <f t="shared" si="4"/>
        <v>144707.5</v>
      </c>
      <c r="P45" s="12"/>
      <c r="R45" s="11"/>
      <c r="S45" s="11"/>
    </row>
    <row r="46" spans="3:19">
      <c r="C46" s="74" t="s">
        <v>79</v>
      </c>
      <c r="D46" s="75"/>
      <c r="E46" s="75"/>
      <c r="F46" s="75"/>
      <c r="G46" s="75"/>
      <c r="H46" s="38">
        <f t="shared" ref="H46:N46" si="10">SUM(H45)</f>
        <v>144707.5</v>
      </c>
      <c r="I46" s="38">
        <f t="shared" si="10"/>
        <v>0</v>
      </c>
      <c r="J46" s="38">
        <f t="shared" si="10"/>
        <v>0</v>
      </c>
      <c r="K46" s="38">
        <f t="shared" si="10"/>
        <v>0</v>
      </c>
      <c r="L46" s="38">
        <f t="shared" si="10"/>
        <v>0</v>
      </c>
      <c r="M46" s="38">
        <f t="shared" si="10"/>
        <v>0</v>
      </c>
      <c r="N46" s="39">
        <f t="shared" si="10"/>
        <v>144707.5</v>
      </c>
      <c r="P46" s="12"/>
      <c r="R46" s="11"/>
      <c r="S46" s="11"/>
    </row>
    <row r="47" spans="3:19">
      <c r="C47" s="16" t="s">
        <v>80</v>
      </c>
      <c r="D47" s="57">
        <v>140201246301</v>
      </c>
      <c r="E47" s="53" t="s">
        <v>18</v>
      </c>
      <c r="F47" s="53" t="s">
        <v>21</v>
      </c>
      <c r="G47" s="53">
        <v>900406150</v>
      </c>
      <c r="H47" s="41">
        <v>303368</v>
      </c>
      <c r="I47" s="4"/>
      <c r="J47" s="4"/>
      <c r="K47" s="4"/>
      <c r="L47" s="4"/>
      <c r="M47" s="4"/>
      <c r="N47" s="9">
        <f t="shared" si="4"/>
        <v>303368</v>
      </c>
      <c r="P47" s="12"/>
    </row>
    <row r="48" spans="3:19">
      <c r="C48" s="74" t="s">
        <v>81</v>
      </c>
      <c r="D48" s="75"/>
      <c r="E48" s="75"/>
      <c r="F48" s="75"/>
      <c r="G48" s="75"/>
      <c r="H48" s="38">
        <f t="shared" ref="H48:N48" si="11">SUM(H47)</f>
        <v>303368</v>
      </c>
      <c r="I48" s="38">
        <f t="shared" si="11"/>
        <v>0</v>
      </c>
      <c r="J48" s="38">
        <f t="shared" si="11"/>
        <v>0</v>
      </c>
      <c r="K48" s="38">
        <f t="shared" si="11"/>
        <v>0</v>
      </c>
      <c r="L48" s="38">
        <f t="shared" si="11"/>
        <v>0</v>
      </c>
      <c r="M48" s="38">
        <f t="shared" si="11"/>
        <v>0</v>
      </c>
      <c r="N48" s="39">
        <f t="shared" si="11"/>
        <v>303368</v>
      </c>
      <c r="P48" s="12"/>
    </row>
    <row r="49" spans="1:17">
      <c r="C49" s="16" t="s">
        <v>82</v>
      </c>
      <c r="D49" s="52" t="s">
        <v>83</v>
      </c>
      <c r="E49" s="53" t="s">
        <v>18</v>
      </c>
      <c r="F49" s="53" t="s">
        <v>21</v>
      </c>
      <c r="G49" s="53">
        <v>811022688</v>
      </c>
      <c r="H49" s="20">
        <v>45230</v>
      </c>
      <c r="I49" s="4"/>
      <c r="J49" s="4"/>
      <c r="K49" s="4"/>
      <c r="L49" s="4"/>
      <c r="M49" s="4"/>
      <c r="N49" s="9">
        <f t="shared" si="4"/>
        <v>45230</v>
      </c>
      <c r="P49" s="12"/>
    </row>
    <row r="50" spans="1:17">
      <c r="C50" s="74" t="s">
        <v>84</v>
      </c>
      <c r="D50" s="75"/>
      <c r="E50" s="75"/>
      <c r="F50" s="75"/>
      <c r="G50" s="75"/>
      <c r="H50" s="38">
        <f>SUM(H49)</f>
        <v>45230</v>
      </c>
      <c r="I50" s="38">
        <f>+I49</f>
        <v>0</v>
      </c>
      <c r="J50" s="38">
        <f>+J49</f>
        <v>0</v>
      </c>
      <c r="K50" s="38">
        <f>+K49</f>
        <v>0</v>
      </c>
      <c r="L50" s="38">
        <f>+L49</f>
        <v>0</v>
      </c>
      <c r="M50" s="38">
        <f>+M49</f>
        <v>0</v>
      </c>
      <c r="N50" s="39">
        <f>SUM(N49)</f>
        <v>45230</v>
      </c>
      <c r="P50" s="12"/>
    </row>
    <row r="51" spans="1:17">
      <c r="C51" s="76" t="s">
        <v>85</v>
      </c>
      <c r="D51" s="77"/>
      <c r="E51" s="77"/>
      <c r="F51" s="77"/>
      <c r="G51" s="77"/>
      <c r="H51" s="64">
        <f t="shared" ref="H51:M51" si="12">+H50+H48+H46+H44+H40+H36+H33+H31+H25+H22+H20+H16+H14+H11+H9</f>
        <v>30973020.849999998</v>
      </c>
      <c r="I51" s="64">
        <f t="shared" si="12"/>
        <v>0</v>
      </c>
      <c r="J51" s="64">
        <f t="shared" si="12"/>
        <v>8.39</v>
      </c>
      <c r="K51" s="64">
        <f t="shared" si="12"/>
        <v>0</v>
      </c>
      <c r="L51" s="64">
        <f t="shared" si="12"/>
        <v>0</v>
      </c>
      <c r="M51" s="64">
        <f t="shared" si="12"/>
        <v>0</v>
      </c>
      <c r="N51" s="65">
        <f>+N36+N44+N20+N9+N33+N40+N16+N50+N25+N31+N11++N22+N46+N14+N48</f>
        <v>30973029.239999998</v>
      </c>
      <c r="P51" s="12"/>
    </row>
    <row r="52" spans="1:17" ht="133.5" hidden="1" customHeight="1">
      <c r="C52" s="78" t="s">
        <v>102</v>
      </c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80"/>
    </row>
    <row r="53" spans="1:17" ht="27.75" customHeight="1">
      <c r="C53" s="2"/>
      <c r="D53" s="2"/>
    </row>
    <row r="54" spans="1:17" ht="31.5" customHeight="1">
      <c r="C54" s="66" t="s">
        <v>4</v>
      </c>
      <c r="D54" s="67" t="s">
        <v>5</v>
      </c>
      <c r="E54" s="68" t="s">
        <v>6</v>
      </c>
      <c r="F54" s="68" t="s">
        <v>7</v>
      </c>
      <c r="G54" s="68" t="s">
        <v>8</v>
      </c>
      <c r="H54" s="69" t="s">
        <v>87</v>
      </c>
      <c r="I54" s="33"/>
      <c r="L54" s="31"/>
      <c r="M54" s="31"/>
      <c r="N54" s="34"/>
    </row>
    <row r="55" spans="1:17">
      <c r="C55" s="6" t="s">
        <v>88</v>
      </c>
      <c r="D55" s="43">
        <v>1101203000501</v>
      </c>
      <c r="E55" s="8" t="s">
        <v>89</v>
      </c>
      <c r="F55" s="8" t="s">
        <v>90</v>
      </c>
      <c r="G55" s="8">
        <v>800143157</v>
      </c>
      <c r="H55" s="5">
        <v>570804054.07000005</v>
      </c>
      <c r="N55" s="36"/>
    </row>
    <row r="56" spans="1:17">
      <c r="C56" s="6" t="s">
        <v>88</v>
      </c>
      <c r="D56" s="43">
        <v>1101203000511</v>
      </c>
      <c r="E56" s="8" t="s">
        <v>89</v>
      </c>
      <c r="F56" s="8" t="s">
        <v>91</v>
      </c>
      <c r="G56" s="8">
        <v>800143157</v>
      </c>
      <c r="H56" s="5">
        <v>8436624.7699999996</v>
      </c>
      <c r="L56" s="31"/>
      <c r="M56" s="31"/>
      <c r="N56" s="34"/>
    </row>
    <row r="57" spans="1:17">
      <c r="C57" s="6" t="s">
        <v>88</v>
      </c>
      <c r="D57" s="43">
        <v>1101203000514</v>
      </c>
      <c r="E57" s="8" t="s">
        <v>89</v>
      </c>
      <c r="F57" s="8" t="s">
        <v>92</v>
      </c>
      <c r="G57" s="8">
        <v>800143157</v>
      </c>
      <c r="H57" s="5">
        <v>163362.51</v>
      </c>
      <c r="N57" s="34"/>
    </row>
    <row r="58" spans="1:17">
      <c r="C58" s="6" t="s">
        <v>88</v>
      </c>
      <c r="D58" s="58">
        <v>1101203000782</v>
      </c>
      <c r="E58" s="8" t="s">
        <v>89</v>
      </c>
      <c r="F58" s="8" t="s">
        <v>93</v>
      </c>
      <c r="G58" s="8">
        <v>800143157</v>
      </c>
      <c r="H58" s="5">
        <v>50162382.140000001</v>
      </c>
      <c r="N58" s="34"/>
      <c r="Q58" s="2"/>
    </row>
    <row r="59" spans="1:17">
      <c r="C59" s="44" t="s">
        <v>94</v>
      </c>
      <c r="D59" s="45"/>
      <c r="E59" s="46"/>
      <c r="F59" s="46"/>
      <c r="G59" s="46"/>
      <c r="H59" s="47">
        <f>SUM(H55:H58)</f>
        <v>629566423.49000001</v>
      </c>
      <c r="N59" s="34"/>
      <c r="Q59" s="2"/>
    </row>
    <row r="60" spans="1:17">
      <c r="C60" s="6" t="s">
        <v>95</v>
      </c>
      <c r="D60" s="7"/>
      <c r="E60" s="8"/>
      <c r="F60" s="8"/>
      <c r="G60" s="8"/>
      <c r="H60" s="5">
        <v>300</v>
      </c>
      <c r="J60" s="32"/>
      <c r="M60" s="72" t="s">
        <v>96</v>
      </c>
      <c r="N60" s="73"/>
      <c r="Q60" s="2"/>
    </row>
    <row r="61" spans="1:17" ht="15.75" thickBot="1">
      <c r="C61" s="48" t="s">
        <v>97</v>
      </c>
      <c r="D61" s="49"/>
      <c r="E61" s="50"/>
      <c r="F61" s="50"/>
      <c r="G61" s="50"/>
      <c r="H61" s="51">
        <f>VALUE(FIXED(+H59+N51+H60,2))</f>
        <v>660539752.73000002</v>
      </c>
      <c r="I61" s="37"/>
      <c r="J61" s="33"/>
      <c r="M61" s="62" t="s">
        <v>98</v>
      </c>
      <c r="N61" s="63">
        <f>+'[3]1 BALANCE_GRAL'!N107-'[3]1 BALANCE_GRAL'!M107-('[3]1 BALANCE_GRAL'!M97-'[3]1 BALANCE_GRAL'!N97)-H61</f>
        <v>0</v>
      </c>
      <c r="Q61" s="2"/>
    </row>
    <row r="62" spans="1:17" ht="26.25" customHeight="1" thickTop="1" thickBot="1">
      <c r="C62" s="42" t="s">
        <v>99</v>
      </c>
      <c r="D62" s="17"/>
      <c r="E62" s="18"/>
      <c r="F62" s="18"/>
      <c r="G62" s="18"/>
      <c r="H62" s="18"/>
      <c r="I62" s="18"/>
      <c r="J62" s="18"/>
      <c r="K62" s="18"/>
      <c r="L62" s="18"/>
      <c r="M62" s="18"/>
      <c r="N62" s="19"/>
      <c r="Q62" s="28"/>
    </row>
    <row r="63" spans="1:17" ht="15.75" thickTop="1">
      <c r="A63" s="2" t="s">
        <v>100</v>
      </c>
      <c r="B63" s="2" t="s">
        <v>100</v>
      </c>
      <c r="C63" s="13" t="s">
        <v>100</v>
      </c>
      <c r="D63" s="14" t="s">
        <v>100</v>
      </c>
      <c r="E63" s="2" t="s">
        <v>100</v>
      </c>
      <c r="F63" s="2" t="s">
        <v>100</v>
      </c>
      <c r="G63" s="2" t="s">
        <v>100</v>
      </c>
      <c r="I63" s="2" t="s">
        <v>100</v>
      </c>
      <c r="N63" s="2" t="s">
        <v>101</v>
      </c>
      <c r="O63" s="2" t="s">
        <v>100</v>
      </c>
    </row>
    <row r="64" spans="1:17">
      <c r="H64" s="25"/>
    </row>
    <row r="65" spans="8:8">
      <c r="H65" s="26"/>
    </row>
  </sheetData>
  <mergeCells count="22">
    <mergeCell ref="C50:G50"/>
    <mergeCell ref="C51:G51"/>
    <mergeCell ref="C52:N52"/>
    <mergeCell ref="M60:N60"/>
    <mergeCell ref="C33:G33"/>
    <mergeCell ref="C36:G36"/>
    <mergeCell ref="C40:G40"/>
    <mergeCell ref="C44:G44"/>
    <mergeCell ref="C46:G46"/>
    <mergeCell ref="C48:G48"/>
    <mergeCell ref="C31:G31"/>
    <mergeCell ref="C1:N1"/>
    <mergeCell ref="C2:N2"/>
    <mergeCell ref="C3:N3"/>
    <mergeCell ref="C4:N4"/>
    <mergeCell ref="C9:G9"/>
    <mergeCell ref="C11:G11"/>
    <mergeCell ref="C14:G14"/>
    <mergeCell ref="C16:G16"/>
    <mergeCell ref="C20:G20"/>
    <mergeCell ref="C22:G22"/>
    <mergeCell ref="C25:G25"/>
  </mergeCells>
  <conditionalFormatting sqref="M61:N61">
    <cfRule type="expression" dxfId="17" priority="2">
      <formula>$N$61&lt;&gt;0</formula>
    </cfRule>
  </conditionalFormatting>
  <conditionalFormatting sqref="M60:N60">
    <cfRule type="expression" dxfId="16" priority="1">
      <formula>$N$61&lt;&gt;0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S65"/>
  <sheetViews>
    <sheetView topLeftCell="A25" zoomScale="71" zoomScaleNormal="71" workbookViewId="0">
      <selection activeCell="C3" sqref="C3:N3"/>
    </sheetView>
  </sheetViews>
  <sheetFormatPr baseColWidth="10" defaultColWidth="11.42578125" defaultRowHeight="15"/>
  <cols>
    <col min="1" max="2" width="2" style="2" bestFit="1" customWidth="1"/>
    <col min="3" max="3" width="20.28515625" style="13" customWidth="1"/>
    <col min="4" max="4" width="22" style="14" bestFit="1" customWidth="1"/>
    <col min="5" max="5" width="7.28515625" style="2" bestFit="1" customWidth="1"/>
    <col min="6" max="6" width="30.140625" style="2" customWidth="1"/>
    <col min="7" max="7" width="12.42578125" style="2" bestFit="1" customWidth="1"/>
    <col min="8" max="8" width="28.5703125" style="2" bestFit="1" customWidth="1"/>
    <col min="9" max="9" width="19.7109375" style="2" bestFit="1" customWidth="1"/>
    <col min="10" max="10" width="22.5703125" style="2" bestFit="1" customWidth="1"/>
    <col min="11" max="11" width="18.140625" style="2" bestFit="1" customWidth="1"/>
    <col min="12" max="12" width="23.42578125" style="2" bestFit="1" customWidth="1"/>
    <col min="13" max="13" width="26.7109375" style="2" bestFit="1" customWidth="1"/>
    <col min="14" max="14" width="23.5703125" style="2" customWidth="1"/>
    <col min="15" max="15" width="2" style="2" bestFit="1" customWidth="1"/>
    <col min="16" max="16" width="14.5703125" style="2" customWidth="1"/>
    <col min="17" max="17" width="13.85546875" style="11" customWidth="1"/>
    <col min="18" max="16384" width="11.42578125" style="2"/>
  </cols>
  <sheetData>
    <row r="1" spans="3:17" ht="25.5" customHeight="1" thickTop="1">
      <c r="C1" s="84" t="s">
        <v>0</v>
      </c>
      <c r="D1" s="85"/>
      <c r="E1" s="85"/>
      <c r="F1" s="85"/>
      <c r="G1" s="85"/>
      <c r="H1" s="85"/>
      <c r="I1" s="85"/>
      <c r="J1" s="85"/>
      <c r="K1" s="85"/>
      <c r="L1" s="85"/>
      <c r="M1" s="85"/>
      <c r="N1" s="86"/>
    </row>
    <row r="2" spans="3:17" ht="25.5" customHeight="1">
      <c r="C2" s="81" t="s">
        <v>1</v>
      </c>
      <c r="D2" s="82"/>
      <c r="E2" s="82"/>
      <c r="F2" s="82"/>
      <c r="G2" s="82"/>
      <c r="H2" s="82"/>
      <c r="I2" s="82"/>
      <c r="J2" s="82"/>
      <c r="K2" s="82"/>
      <c r="L2" s="82"/>
      <c r="M2" s="82"/>
      <c r="N2" s="83"/>
    </row>
    <row r="3" spans="3:17" ht="15" customHeight="1">
      <c r="C3" s="87" t="s">
        <v>2</v>
      </c>
      <c r="D3" s="88"/>
      <c r="E3" s="88"/>
      <c r="F3" s="88"/>
      <c r="G3" s="88"/>
      <c r="H3" s="88"/>
      <c r="I3" s="88"/>
      <c r="J3" s="88"/>
      <c r="K3" s="88"/>
      <c r="L3" s="88"/>
      <c r="M3" s="88"/>
      <c r="N3" s="89"/>
    </row>
    <row r="4" spans="3:17" ht="18.75">
      <c r="C4" s="87" t="str">
        <f>+[4]DATOS!P2</f>
        <v>DEL 01 ABRIL DE 2023 AL 30 DE ABRIL DE 2023</v>
      </c>
      <c r="D4" s="88"/>
      <c r="E4" s="88"/>
      <c r="F4" s="88"/>
      <c r="G4" s="88"/>
      <c r="H4" s="88"/>
      <c r="I4" s="88"/>
      <c r="J4" s="88"/>
      <c r="K4" s="88"/>
      <c r="L4" s="88"/>
      <c r="M4" s="88"/>
      <c r="N4" s="89"/>
    </row>
    <row r="5" spans="3:17">
      <c r="C5" s="35"/>
      <c r="N5" s="34"/>
    </row>
    <row r="6" spans="3:17" ht="106.5" customHeight="1" thickBot="1">
      <c r="C6" s="59" t="s">
        <v>4</v>
      </c>
      <c r="D6" s="60" t="s">
        <v>5</v>
      </c>
      <c r="E6" s="60" t="s">
        <v>6</v>
      </c>
      <c r="F6" s="60" t="s">
        <v>7</v>
      </c>
      <c r="G6" s="60" t="s">
        <v>8</v>
      </c>
      <c r="H6" s="60" t="s">
        <v>9</v>
      </c>
      <c r="I6" s="60" t="s">
        <v>10</v>
      </c>
      <c r="J6" s="60" t="s">
        <v>11</v>
      </c>
      <c r="K6" s="60" t="s">
        <v>12</v>
      </c>
      <c r="L6" s="60" t="s">
        <v>13</v>
      </c>
      <c r="M6" s="60" t="s">
        <v>14</v>
      </c>
      <c r="N6" s="61" t="s">
        <v>15</v>
      </c>
    </row>
    <row r="7" spans="3:17" s="1" customFormat="1" ht="15.75" thickTop="1">
      <c r="C7" s="16" t="s">
        <v>16</v>
      </c>
      <c r="D7" s="52" t="s">
        <v>17</v>
      </c>
      <c r="E7" s="53" t="s">
        <v>18</v>
      </c>
      <c r="F7" s="54" t="s">
        <v>19</v>
      </c>
      <c r="G7" s="53">
        <v>860002964</v>
      </c>
      <c r="H7" s="4">
        <v>72</v>
      </c>
      <c r="I7" s="4"/>
      <c r="J7" s="4"/>
      <c r="K7" s="4"/>
      <c r="L7" s="4"/>
      <c r="M7" s="4"/>
      <c r="N7" s="9">
        <f>SUM(H7:L7)-K7</f>
        <v>72</v>
      </c>
      <c r="P7" s="12"/>
      <c r="Q7" s="10"/>
    </row>
    <row r="8" spans="3:17" s="1" customFormat="1">
      <c r="C8" s="16" t="s">
        <v>16</v>
      </c>
      <c r="D8" s="52" t="s">
        <v>20</v>
      </c>
      <c r="E8" s="53" t="s">
        <v>18</v>
      </c>
      <c r="F8" s="54" t="s">
        <v>21</v>
      </c>
      <c r="G8" s="53">
        <v>860002964</v>
      </c>
      <c r="H8" s="28">
        <v>76723</v>
      </c>
      <c r="I8" s="4"/>
      <c r="J8" s="4"/>
      <c r="K8" s="4"/>
      <c r="L8" s="4"/>
      <c r="M8" s="4"/>
      <c r="N8" s="9">
        <f>SUM(H8:L8)-K8</f>
        <v>76723</v>
      </c>
      <c r="P8" s="12"/>
      <c r="Q8" s="10"/>
    </row>
    <row r="9" spans="3:17" s="1" customFormat="1">
      <c r="C9" s="90" t="s">
        <v>22</v>
      </c>
      <c r="D9" s="91"/>
      <c r="E9" s="91"/>
      <c r="F9" s="91"/>
      <c r="G9" s="91"/>
      <c r="H9" s="38">
        <f t="shared" ref="H9:N9" si="0">SUM(H7:H8)</f>
        <v>76795</v>
      </c>
      <c r="I9" s="38">
        <f t="shared" si="0"/>
        <v>0</v>
      </c>
      <c r="J9" s="38">
        <f t="shared" si="0"/>
        <v>0</v>
      </c>
      <c r="K9" s="38">
        <f t="shared" si="0"/>
        <v>0</v>
      </c>
      <c r="L9" s="38">
        <f t="shared" si="0"/>
        <v>0</v>
      </c>
      <c r="M9" s="38">
        <f t="shared" si="0"/>
        <v>0</v>
      </c>
      <c r="N9" s="39">
        <f t="shared" si="0"/>
        <v>76795</v>
      </c>
      <c r="P9" s="12"/>
      <c r="Q9" s="10"/>
    </row>
    <row r="10" spans="3:17" s="1" customFormat="1">
      <c r="C10" s="55" t="s">
        <v>23</v>
      </c>
      <c r="D10" s="56">
        <v>220470174335</v>
      </c>
      <c r="E10" s="53" t="s">
        <v>18</v>
      </c>
      <c r="F10" s="53" t="s">
        <v>21</v>
      </c>
      <c r="G10" s="53">
        <v>860007738</v>
      </c>
      <c r="H10" s="29">
        <v>16473.070000000014</v>
      </c>
      <c r="I10" s="4"/>
      <c r="J10" s="4"/>
      <c r="K10" s="4"/>
      <c r="L10" s="4"/>
      <c r="M10" s="4"/>
      <c r="N10" s="9">
        <f>SUM(H10:L10)-K10</f>
        <v>16473.070000000014</v>
      </c>
      <c r="P10" s="12"/>
      <c r="Q10" s="10"/>
    </row>
    <row r="11" spans="3:17" s="1" customFormat="1">
      <c r="C11" s="74" t="s">
        <v>24</v>
      </c>
      <c r="D11" s="75"/>
      <c r="E11" s="75"/>
      <c r="F11" s="75"/>
      <c r="G11" s="75"/>
      <c r="H11" s="38">
        <f>SUM(H10)</f>
        <v>16473.070000000014</v>
      </c>
      <c r="I11" s="38">
        <f>+I10</f>
        <v>0</v>
      </c>
      <c r="J11" s="38">
        <f>+J10</f>
        <v>0</v>
      </c>
      <c r="K11" s="38">
        <f>+K10</f>
        <v>0</v>
      </c>
      <c r="L11" s="38">
        <f>+L10</f>
        <v>0</v>
      </c>
      <c r="M11" s="38">
        <f>+M10</f>
        <v>0</v>
      </c>
      <c r="N11" s="39">
        <f>SUM(N10)</f>
        <v>16473.070000000014</v>
      </c>
      <c r="P11" s="12"/>
      <c r="Q11" s="10"/>
    </row>
    <row r="12" spans="3:17" s="1" customFormat="1">
      <c r="C12" s="16" t="s">
        <v>25</v>
      </c>
      <c r="D12" s="52" t="s">
        <v>26</v>
      </c>
      <c r="E12" s="53" t="s">
        <v>18</v>
      </c>
      <c r="F12" s="53" t="s">
        <v>21</v>
      </c>
      <c r="G12" s="53">
        <v>890903938</v>
      </c>
      <c r="H12" s="29">
        <v>669906.83999999962</v>
      </c>
      <c r="I12" s="4"/>
      <c r="J12" s="4"/>
      <c r="K12" s="4"/>
      <c r="L12" s="4"/>
      <c r="M12" s="23"/>
      <c r="N12" s="9">
        <f>+H12+I12+J12-K12+L12+M12</f>
        <v>669906.83999999962</v>
      </c>
      <c r="P12" s="12"/>
      <c r="Q12" s="10"/>
    </row>
    <row r="13" spans="3:17" s="1" customFormat="1">
      <c r="C13" s="16" t="s">
        <v>25</v>
      </c>
      <c r="D13" s="52">
        <v>3186123122</v>
      </c>
      <c r="E13" s="53" t="s">
        <v>18</v>
      </c>
      <c r="F13" s="53" t="s">
        <v>21</v>
      </c>
      <c r="G13" s="53">
        <v>890903938</v>
      </c>
      <c r="H13" s="29">
        <v>2783366.8200000003</v>
      </c>
      <c r="I13" s="4"/>
      <c r="J13" s="4"/>
      <c r="K13" s="4"/>
      <c r="L13" s="4"/>
      <c r="M13" s="23"/>
      <c r="N13" s="9">
        <f>SUM(H13:L13)-K13</f>
        <v>2783366.8200000003</v>
      </c>
      <c r="P13" s="12"/>
      <c r="Q13" s="10"/>
    </row>
    <row r="14" spans="3:17" s="1" customFormat="1">
      <c r="C14" s="74" t="s">
        <v>27</v>
      </c>
      <c r="D14" s="75"/>
      <c r="E14" s="75"/>
      <c r="F14" s="75"/>
      <c r="G14" s="75"/>
      <c r="H14" s="38">
        <f>SUM(H12:H13)</f>
        <v>3453273.66</v>
      </c>
      <c r="I14" s="38">
        <f t="shared" ref="I14:N14" si="1">SUM(I12:I13)</f>
        <v>0</v>
      </c>
      <c r="J14" s="38">
        <f t="shared" si="1"/>
        <v>0</v>
      </c>
      <c r="K14" s="38">
        <f t="shared" si="1"/>
        <v>0</v>
      </c>
      <c r="L14" s="38">
        <f t="shared" si="1"/>
        <v>0</v>
      </c>
      <c r="M14" s="38">
        <f t="shared" si="1"/>
        <v>0</v>
      </c>
      <c r="N14" s="39">
        <f t="shared" si="1"/>
        <v>3453273.66</v>
      </c>
      <c r="P14" s="12"/>
      <c r="Q14" s="10"/>
    </row>
    <row r="15" spans="3:17" s="1" customFormat="1">
      <c r="C15" s="16" t="s">
        <v>28</v>
      </c>
      <c r="D15" s="52" t="s">
        <v>29</v>
      </c>
      <c r="E15" s="53" t="s">
        <v>18</v>
      </c>
      <c r="F15" s="53" t="s">
        <v>21</v>
      </c>
      <c r="G15" s="53">
        <v>860050750</v>
      </c>
      <c r="H15" s="27">
        <v>91806.659999996424</v>
      </c>
      <c r="I15" s="4"/>
      <c r="J15" s="4"/>
      <c r="K15" s="4"/>
      <c r="L15" s="4"/>
      <c r="M15" s="4"/>
      <c r="N15" s="9">
        <f>SUM(H15:L15)-K15</f>
        <v>91806.659999996424</v>
      </c>
      <c r="P15" s="12"/>
      <c r="Q15" s="10"/>
    </row>
    <row r="16" spans="3:17" s="1" customFormat="1">
      <c r="C16" s="74" t="s">
        <v>30</v>
      </c>
      <c r="D16" s="75"/>
      <c r="E16" s="75"/>
      <c r="F16" s="75"/>
      <c r="G16" s="75"/>
      <c r="H16" s="38">
        <f>SUM(H15)</f>
        <v>91806.659999996424</v>
      </c>
      <c r="I16" s="38">
        <f>+I15</f>
        <v>0</v>
      </c>
      <c r="J16" s="38">
        <f>+J15</f>
        <v>0</v>
      </c>
      <c r="K16" s="38">
        <f>+K15</f>
        <v>0</v>
      </c>
      <c r="L16" s="38">
        <f>+L15</f>
        <v>0</v>
      </c>
      <c r="M16" s="38">
        <f>+M15</f>
        <v>0</v>
      </c>
      <c r="N16" s="39">
        <f>SUM(N15)</f>
        <v>91806.659999996424</v>
      </c>
      <c r="P16" s="12"/>
      <c r="Q16" s="10"/>
    </row>
    <row r="17" spans="3:17" s="1" customFormat="1">
      <c r="C17" s="16" t="s">
        <v>31</v>
      </c>
      <c r="D17" s="52" t="s">
        <v>32</v>
      </c>
      <c r="E17" s="53" t="s">
        <v>18</v>
      </c>
      <c r="F17" s="53" t="s">
        <v>21</v>
      </c>
      <c r="G17" s="53">
        <v>860003020</v>
      </c>
      <c r="H17" s="21">
        <v>96520</v>
      </c>
      <c r="I17" s="4"/>
      <c r="J17" s="4"/>
      <c r="K17" s="4"/>
      <c r="L17" s="4"/>
      <c r="M17" s="4"/>
      <c r="N17" s="9">
        <f>SUM(H17:L17)-K17</f>
        <v>96520</v>
      </c>
      <c r="P17" s="12"/>
      <c r="Q17" s="10"/>
    </row>
    <row r="18" spans="3:17" s="1" customFormat="1">
      <c r="C18" s="16" t="s">
        <v>31</v>
      </c>
      <c r="D18" s="52" t="s">
        <v>33</v>
      </c>
      <c r="E18" s="53" t="s">
        <v>34</v>
      </c>
      <c r="F18" s="53" t="s">
        <v>35</v>
      </c>
      <c r="G18" s="53">
        <v>860003020</v>
      </c>
      <c r="H18" s="21"/>
      <c r="I18" s="4"/>
      <c r="J18" s="4"/>
      <c r="K18" s="4"/>
      <c r="L18" s="4"/>
      <c r="M18" s="4"/>
      <c r="N18" s="9">
        <f>SUM(H18:L18)-K18</f>
        <v>0</v>
      </c>
      <c r="P18" s="12"/>
      <c r="Q18" s="10"/>
    </row>
    <row r="19" spans="3:17" s="1" customFormat="1">
      <c r="C19" s="16" t="s">
        <v>31</v>
      </c>
      <c r="D19" s="52" t="s">
        <v>103</v>
      </c>
      <c r="E19" s="53" t="s">
        <v>18</v>
      </c>
      <c r="F19" s="53" t="s">
        <v>21</v>
      </c>
      <c r="G19" s="53">
        <v>860003020</v>
      </c>
      <c r="H19" s="21"/>
      <c r="I19" s="4"/>
      <c r="J19" s="4"/>
      <c r="K19" s="4"/>
      <c r="L19" s="4"/>
      <c r="M19" s="4"/>
      <c r="N19" s="9">
        <f>SUM(H19:L19)-K19</f>
        <v>0</v>
      </c>
      <c r="P19" s="12"/>
      <c r="Q19" s="10"/>
    </row>
    <row r="20" spans="3:17" s="1" customFormat="1">
      <c r="C20" s="74" t="s">
        <v>36</v>
      </c>
      <c r="D20" s="75"/>
      <c r="E20" s="75"/>
      <c r="F20" s="75"/>
      <c r="G20" s="75"/>
      <c r="H20" s="38">
        <f>SUM(H17:H19)</f>
        <v>96520</v>
      </c>
      <c r="I20" s="38">
        <f>SUM(I17:I18)</f>
        <v>0</v>
      </c>
      <c r="J20" s="38">
        <f>SUM(J17:J18)</f>
        <v>0</v>
      </c>
      <c r="K20" s="38">
        <f>SUM(K17:K18)</f>
        <v>0</v>
      </c>
      <c r="L20" s="38">
        <f>SUM(L17:L18)</f>
        <v>0</v>
      </c>
      <c r="M20" s="38">
        <f>SUM(M17:M18)</f>
        <v>0</v>
      </c>
      <c r="N20" s="39">
        <f>SUM(N17:N19)</f>
        <v>96520</v>
      </c>
      <c r="P20" s="12"/>
      <c r="Q20" s="10"/>
    </row>
    <row r="21" spans="3:17" s="1" customFormat="1">
      <c r="C21" s="16" t="s">
        <v>37</v>
      </c>
      <c r="D21" s="52" t="s">
        <v>38</v>
      </c>
      <c r="E21" s="53" t="s">
        <v>18</v>
      </c>
      <c r="F21" s="53" t="s">
        <v>21</v>
      </c>
      <c r="G21" s="53">
        <v>860007660</v>
      </c>
      <c r="H21" s="30"/>
      <c r="I21" s="4"/>
      <c r="J21" s="4"/>
      <c r="K21" s="4"/>
      <c r="L21" s="4"/>
      <c r="M21" s="4"/>
      <c r="N21" s="9">
        <f>SUM(H21:L21)-K21</f>
        <v>0</v>
      </c>
      <c r="P21" s="12"/>
      <c r="Q21" s="10"/>
    </row>
    <row r="22" spans="3:17" s="1" customFormat="1">
      <c r="C22" s="74" t="s">
        <v>39</v>
      </c>
      <c r="D22" s="75"/>
      <c r="E22" s="75"/>
      <c r="F22" s="75"/>
      <c r="G22" s="75"/>
      <c r="H22" s="38">
        <f t="shared" ref="H22:N22" si="2">SUM(H21)</f>
        <v>0</v>
      </c>
      <c r="I22" s="38">
        <f t="shared" si="2"/>
        <v>0</v>
      </c>
      <c r="J22" s="38">
        <f t="shared" si="2"/>
        <v>0</v>
      </c>
      <c r="K22" s="38">
        <f t="shared" si="2"/>
        <v>0</v>
      </c>
      <c r="L22" s="38">
        <f t="shared" si="2"/>
        <v>0</v>
      </c>
      <c r="M22" s="38">
        <f t="shared" si="2"/>
        <v>0</v>
      </c>
      <c r="N22" s="39">
        <f t="shared" si="2"/>
        <v>0</v>
      </c>
      <c r="P22" s="12"/>
      <c r="Q22" s="10"/>
    </row>
    <row r="23" spans="3:17" s="1" customFormat="1">
      <c r="C23" s="16" t="s">
        <v>40</v>
      </c>
      <c r="D23" s="52" t="s">
        <v>41</v>
      </c>
      <c r="E23" s="53" t="s">
        <v>18</v>
      </c>
      <c r="F23" s="53" t="s">
        <v>21</v>
      </c>
      <c r="G23" s="53">
        <v>860034594</v>
      </c>
      <c r="H23" s="3">
        <v>1033.71</v>
      </c>
      <c r="I23" s="4"/>
      <c r="J23" s="4"/>
      <c r="K23" s="4"/>
      <c r="L23" s="4"/>
      <c r="M23" s="4"/>
      <c r="N23" s="9">
        <f>SUM(H23:L23)-K23</f>
        <v>1033.71</v>
      </c>
      <c r="P23" s="12"/>
      <c r="Q23" s="10"/>
    </row>
    <row r="24" spans="3:17" s="1" customFormat="1">
      <c r="C24" s="16" t="s">
        <v>40</v>
      </c>
      <c r="D24" s="52" t="s">
        <v>42</v>
      </c>
      <c r="E24" s="53" t="s">
        <v>18</v>
      </c>
      <c r="F24" s="53" t="s">
        <v>21</v>
      </c>
      <c r="G24" s="53">
        <v>860034594</v>
      </c>
      <c r="H24" s="3">
        <v>248.48</v>
      </c>
      <c r="I24" s="4"/>
      <c r="J24" s="4"/>
      <c r="K24" s="4"/>
      <c r="L24" s="4"/>
      <c r="M24" s="4"/>
      <c r="N24" s="9">
        <f>SUM(H24:L24)-K24</f>
        <v>248.48</v>
      </c>
      <c r="P24" s="12"/>
      <c r="Q24" s="10"/>
    </row>
    <row r="25" spans="3:17" s="1" customFormat="1">
      <c r="C25" s="74" t="s">
        <v>43</v>
      </c>
      <c r="D25" s="75"/>
      <c r="E25" s="75"/>
      <c r="F25" s="75"/>
      <c r="G25" s="75"/>
      <c r="H25" s="38">
        <f t="shared" ref="H25:N25" si="3">SUM(H23:H24)</f>
        <v>1282.19</v>
      </c>
      <c r="I25" s="38">
        <f t="shared" si="3"/>
        <v>0</v>
      </c>
      <c r="J25" s="38">
        <f t="shared" si="3"/>
        <v>0</v>
      </c>
      <c r="K25" s="38">
        <f t="shared" si="3"/>
        <v>0</v>
      </c>
      <c r="L25" s="38">
        <f t="shared" si="3"/>
        <v>0</v>
      </c>
      <c r="M25" s="38">
        <f t="shared" si="3"/>
        <v>0</v>
      </c>
      <c r="N25" s="39">
        <f t="shared" si="3"/>
        <v>1282.19</v>
      </c>
      <c r="P25" s="12"/>
      <c r="Q25" s="10"/>
    </row>
    <row r="26" spans="3:17" s="1" customFormat="1">
      <c r="C26" s="16" t="s">
        <v>44</v>
      </c>
      <c r="D26" s="52" t="s">
        <v>45</v>
      </c>
      <c r="E26" s="53" t="s">
        <v>34</v>
      </c>
      <c r="F26" s="53" t="s">
        <v>35</v>
      </c>
      <c r="G26" s="53">
        <v>890300279</v>
      </c>
      <c r="H26" s="4">
        <v>644785.77000000014</v>
      </c>
      <c r="I26" s="4"/>
      <c r="J26" s="4"/>
      <c r="K26" s="4"/>
      <c r="L26" s="4"/>
      <c r="M26" s="4"/>
      <c r="N26" s="9">
        <f>SUM(H26:L26)-K26+M26</f>
        <v>644785.77000000014</v>
      </c>
      <c r="O26" s="12"/>
      <c r="P26" s="12"/>
      <c r="Q26" s="10"/>
    </row>
    <row r="27" spans="3:17" s="1" customFormat="1">
      <c r="C27" s="16" t="s">
        <v>44</v>
      </c>
      <c r="D27" s="52" t="s">
        <v>46</v>
      </c>
      <c r="E27" s="53" t="s">
        <v>34</v>
      </c>
      <c r="F27" s="53" t="s">
        <v>47</v>
      </c>
      <c r="G27" s="53">
        <v>890300279</v>
      </c>
      <c r="H27" s="4">
        <v>1917980.4999999998</v>
      </c>
      <c r="I27" s="4"/>
      <c r="J27" s="4"/>
      <c r="K27" s="4"/>
      <c r="L27" s="4"/>
      <c r="M27" s="4"/>
      <c r="N27" s="9">
        <f t="shared" ref="N27:N49" si="4">SUM(H27:L27)-K27</f>
        <v>1917980.4999999998</v>
      </c>
      <c r="O27" s="15"/>
      <c r="P27" s="12"/>
      <c r="Q27" s="10"/>
    </row>
    <row r="28" spans="3:17" s="1" customFormat="1">
      <c r="C28" s="16" t="s">
        <v>44</v>
      </c>
      <c r="D28" s="52" t="s">
        <v>48</v>
      </c>
      <c r="E28" s="53" t="s">
        <v>34</v>
      </c>
      <c r="F28" s="53" t="s">
        <v>49</v>
      </c>
      <c r="G28" s="53">
        <v>890300279</v>
      </c>
      <c r="H28" s="4">
        <v>3986157.71</v>
      </c>
      <c r="I28" s="4"/>
      <c r="J28" s="4"/>
      <c r="K28" s="4"/>
      <c r="L28" s="4"/>
      <c r="M28" s="4"/>
      <c r="N28" s="9">
        <f t="shared" si="4"/>
        <v>3986157.71</v>
      </c>
      <c r="O28" s="15"/>
      <c r="P28" s="12"/>
      <c r="Q28" s="10"/>
    </row>
    <row r="29" spans="3:17" s="1" customFormat="1">
      <c r="C29" s="16" t="s">
        <v>44</v>
      </c>
      <c r="D29" s="52" t="s">
        <v>50</v>
      </c>
      <c r="E29" s="53" t="s">
        <v>34</v>
      </c>
      <c r="F29" s="53" t="s">
        <v>51</v>
      </c>
      <c r="G29" s="53">
        <v>890300279</v>
      </c>
      <c r="H29" s="4">
        <v>90.36</v>
      </c>
      <c r="I29" s="4"/>
      <c r="J29" s="4"/>
      <c r="K29" s="4"/>
      <c r="L29" s="4"/>
      <c r="M29" s="4"/>
      <c r="N29" s="9">
        <f t="shared" si="4"/>
        <v>90.36</v>
      </c>
      <c r="P29" s="12"/>
      <c r="Q29" s="10"/>
    </row>
    <row r="30" spans="3:17" s="1" customFormat="1">
      <c r="C30" s="16" t="s">
        <v>44</v>
      </c>
      <c r="D30" s="52" t="s">
        <v>52</v>
      </c>
      <c r="E30" s="53" t="s">
        <v>18</v>
      </c>
      <c r="F30" s="53" t="s">
        <v>53</v>
      </c>
      <c r="G30" s="53">
        <v>890300279</v>
      </c>
      <c r="H30" s="4">
        <v>32920931.630000003</v>
      </c>
      <c r="I30" s="4"/>
      <c r="J30" s="4"/>
      <c r="K30" s="4"/>
      <c r="L30" s="4"/>
      <c r="M30" s="4"/>
      <c r="N30" s="9">
        <f t="shared" si="4"/>
        <v>32920931.630000003</v>
      </c>
      <c r="P30" s="12"/>
      <c r="Q30" s="10"/>
    </row>
    <row r="31" spans="3:17" s="1" customFormat="1">
      <c r="C31" s="74" t="s">
        <v>54</v>
      </c>
      <c r="D31" s="75"/>
      <c r="E31" s="75"/>
      <c r="F31" s="75"/>
      <c r="G31" s="75"/>
      <c r="H31" s="38">
        <f t="shared" ref="H31:N31" si="5">SUM(H26:H30)</f>
        <v>39469945.970000006</v>
      </c>
      <c r="I31" s="38">
        <f t="shared" si="5"/>
        <v>0</v>
      </c>
      <c r="J31" s="38">
        <f t="shared" si="5"/>
        <v>0</v>
      </c>
      <c r="K31" s="38">
        <f t="shared" si="5"/>
        <v>0</v>
      </c>
      <c r="L31" s="38">
        <f t="shared" si="5"/>
        <v>0</v>
      </c>
      <c r="M31" s="38">
        <f t="shared" si="5"/>
        <v>0</v>
      </c>
      <c r="N31" s="39">
        <f t="shared" si="5"/>
        <v>39469945.970000006</v>
      </c>
      <c r="P31" s="12"/>
      <c r="Q31" s="10"/>
    </row>
    <row r="32" spans="3:17" s="1" customFormat="1">
      <c r="C32" s="16" t="s">
        <v>55</v>
      </c>
      <c r="D32" s="52" t="s">
        <v>56</v>
      </c>
      <c r="E32" s="53" t="s">
        <v>18</v>
      </c>
      <c r="F32" s="53" t="s">
        <v>21</v>
      </c>
      <c r="G32" s="53">
        <v>860007335</v>
      </c>
      <c r="H32" s="3">
        <v>2380.7399999999998</v>
      </c>
      <c r="I32" s="4"/>
      <c r="J32" s="4"/>
      <c r="K32" s="4"/>
      <c r="L32" s="4"/>
      <c r="M32" s="23"/>
      <c r="N32" s="9">
        <f t="shared" si="4"/>
        <v>2380.7399999999998</v>
      </c>
      <c r="P32" s="12"/>
      <c r="Q32" s="10"/>
    </row>
    <row r="33" spans="3:19" s="1" customFormat="1">
      <c r="C33" s="74" t="s">
        <v>57</v>
      </c>
      <c r="D33" s="75"/>
      <c r="E33" s="75"/>
      <c r="F33" s="75"/>
      <c r="G33" s="75"/>
      <c r="H33" s="38">
        <f t="shared" ref="H33:M33" si="6">SUM(H32)</f>
        <v>2380.7399999999998</v>
      </c>
      <c r="I33" s="38">
        <f t="shared" si="6"/>
        <v>0</v>
      </c>
      <c r="J33" s="38">
        <f t="shared" si="6"/>
        <v>0</v>
      </c>
      <c r="K33" s="38">
        <f t="shared" si="6"/>
        <v>0</v>
      </c>
      <c r="L33" s="38">
        <f t="shared" si="6"/>
        <v>0</v>
      </c>
      <c r="M33" s="38">
        <f t="shared" si="6"/>
        <v>0</v>
      </c>
      <c r="N33" s="39">
        <f>SUM(N32:N32)</f>
        <v>2380.7399999999998</v>
      </c>
      <c r="P33" s="12"/>
      <c r="Q33" s="10"/>
    </row>
    <row r="34" spans="3:19">
      <c r="C34" s="16" t="s">
        <v>58</v>
      </c>
      <c r="D34" s="52" t="s">
        <v>59</v>
      </c>
      <c r="E34" s="53" t="s">
        <v>18</v>
      </c>
      <c r="F34" s="53" t="s">
        <v>60</v>
      </c>
      <c r="G34" s="53">
        <v>800037800</v>
      </c>
      <c r="H34" s="24"/>
      <c r="I34" s="4"/>
      <c r="J34" s="4">
        <v>1.72</v>
      </c>
      <c r="K34" s="4"/>
      <c r="L34" s="4"/>
      <c r="M34" s="4"/>
      <c r="N34" s="9">
        <f>SUM(H34:L34)-K34</f>
        <v>1.72</v>
      </c>
      <c r="P34" s="12"/>
    </row>
    <row r="35" spans="3:19">
      <c r="C35" s="16" t="s">
        <v>58</v>
      </c>
      <c r="D35" s="52" t="s">
        <v>61</v>
      </c>
      <c r="E35" s="53" t="s">
        <v>18</v>
      </c>
      <c r="F35" s="53" t="s">
        <v>62</v>
      </c>
      <c r="G35" s="53">
        <v>800037800</v>
      </c>
      <c r="H35" s="24"/>
      <c r="I35" s="4"/>
      <c r="J35" s="4"/>
      <c r="K35" s="4"/>
      <c r="L35" s="4"/>
      <c r="M35" s="4"/>
      <c r="N35" s="9">
        <f t="shared" si="4"/>
        <v>0</v>
      </c>
      <c r="P35" s="12"/>
    </row>
    <row r="36" spans="3:19">
      <c r="C36" s="74" t="s">
        <v>63</v>
      </c>
      <c r="D36" s="75"/>
      <c r="E36" s="75"/>
      <c r="F36" s="75"/>
      <c r="G36" s="75"/>
      <c r="H36" s="38">
        <f t="shared" ref="H36:N36" si="7">SUM(H34:H35)</f>
        <v>0</v>
      </c>
      <c r="I36" s="38">
        <f t="shared" si="7"/>
        <v>0</v>
      </c>
      <c r="J36" s="38">
        <f t="shared" si="7"/>
        <v>1.72</v>
      </c>
      <c r="K36" s="38">
        <f t="shared" si="7"/>
        <v>0</v>
      </c>
      <c r="L36" s="38">
        <f t="shared" si="7"/>
        <v>0</v>
      </c>
      <c r="M36" s="38">
        <f t="shared" si="7"/>
        <v>0</v>
      </c>
      <c r="N36" s="39">
        <f t="shared" si="7"/>
        <v>1.72</v>
      </c>
      <c r="P36" s="12"/>
    </row>
    <row r="37" spans="3:19" s="1" customFormat="1">
      <c r="C37" s="16" t="s">
        <v>64</v>
      </c>
      <c r="D37" s="52" t="s">
        <v>65</v>
      </c>
      <c r="E37" s="53" t="s">
        <v>18</v>
      </c>
      <c r="F37" s="53" t="s">
        <v>21</v>
      </c>
      <c r="G37" s="53">
        <v>860034313</v>
      </c>
      <c r="H37" s="4">
        <v>720659.64</v>
      </c>
      <c r="I37" s="4"/>
      <c r="J37" s="4"/>
      <c r="K37" s="4"/>
      <c r="L37" s="4"/>
      <c r="M37" s="4"/>
      <c r="N37" s="9">
        <f t="shared" si="4"/>
        <v>720659.64</v>
      </c>
      <c r="P37" s="12"/>
      <c r="Q37" s="10"/>
    </row>
    <row r="38" spans="3:19" s="1" customFormat="1">
      <c r="C38" s="16" t="s">
        <v>64</v>
      </c>
      <c r="D38" s="52" t="s">
        <v>66</v>
      </c>
      <c r="E38" s="53" t="s">
        <v>34</v>
      </c>
      <c r="F38" s="53" t="s">
        <v>67</v>
      </c>
      <c r="G38" s="53">
        <v>860034313</v>
      </c>
      <c r="H38" s="4"/>
      <c r="I38" s="4"/>
      <c r="J38" s="4"/>
      <c r="K38" s="4"/>
      <c r="L38" s="4"/>
      <c r="M38" s="4"/>
      <c r="N38" s="9">
        <f t="shared" si="4"/>
        <v>0</v>
      </c>
      <c r="P38" s="12"/>
      <c r="Q38" s="10"/>
    </row>
    <row r="39" spans="3:19" s="1" customFormat="1">
      <c r="C39" s="16" t="s">
        <v>64</v>
      </c>
      <c r="D39" s="52" t="s">
        <v>68</v>
      </c>
      <c r="E39" s="53" t="s">
        <v>18</v>
      </c>
      <c r="F39" s="53" t="s">
        <v>21</v>
      </c>
      <c r="G39" s="53">
        <v>860034313</v>
      </c>
      <c r="H39" s="4">
        <v>56281.279999999999</v>
      </c>
      <c r="I39" s="4"/>
      <c r="J39" s="4"/>
      <c r="K39" s="4"/>
      <c r="L39" s="4"/>
      <c r="M39" s="4"/>
      <c r="N39" s="9">
        <f>SUM(H39:L39)-K39</f>
        <v>56281.279999999999</v>
      </c>
      <c r="P39" s="12"/>
      <c r="Q39" s="10"/>
    </row>
    <row r="40" spans="3:19" s="1" customFormat="1">
      <c r="C40" s="74" t="s">
        <v>69</v>
      </c>
      <c r="D40" s="75"/>
      <c r="E40" s="75"/>
      <c r="F40" s="75"/>
      <c r="G40" s="75"/>
      <c r="H40" s="38">
        <f t="shared" ref="H40:N40" si="8">SUM(H37:H39)</f>
        <v>776940.92</v>
      </c>
      <c r="I40" s="38">
        <f t="shared" si="8"/>
        <v>0</v>
      </c>
      <c r="J40" s="38">
        <f t="shared" si="8"/>
        <v>0</v>
      </c>
      <c r="K40" s="38">
        <f t="shared" si="8"/>
        <v>0</v>
      </c>
      <c r="L40" s="38">
        <f t="shared" si="8"/>
        <v>0</v>
      </c>
      <c r="M40" s="38">
        <f t="shared" si="8"/>
        <v>0</v>
      </c>
      <c r="N40" s="39">
        <f t="shared" si="8"/>
        <v>776940.92</v>
      </c>
      <c r="P40" s="12"/>
      <c r="Q40" s="11"/>
    </row>
    <row r="41" spans="3:19">
      <c r="C41" s="16" t="s">
        <v>70</v>
      </c>
      <c r="D41" s="52" t="s">
        <v>71</v>
      </c>
      <c r="E41" s="53" t="s">
        <v>18</v>
      </c>
      <c r="F41" s="53" t="s">
        <v>72</v>
      </c>
      <c r="G41" s="53">
        <v>860035827</v>
      </c>
      <c r="H41" s="40">
        <v>313.64</v>
      </c>
      <c r="I41" s="4"/>
      <c r="J41" s="4"/>
      <c r="K41" s="4"/>
      <c r="L41" s="4"/>
      <c r="M41" s="4"/>
      <c r="N41" s="22">
        <f>SUM(H41:L41)-K41-K41</f>
        <v>313.64</v>
      </c>
      <c r="P41" s="12"/>
      <c r="Q41" s="10"/>
    </row>
    <row r="42" spans="3:19">
      <c r="C42" s="16" t="s">
        <v>70</v>
      </c>
      <c r="D42" s="52" t="s">
        <v>73</v>
      </c>
      <c r="E42" s="53" t="s">
        <v>18</v>
      </c>
      <c r="F42" s="53" t="s">
        <v>74</v>
      </c>
      <c r="G42" s="53">
        <v>860035827</v>
      </c>
      <c r="H42" s="3">
        <v>1067.18</v>
      </c>
      <c r="I42" s="4"/>
      <c r="J42" s="4"/>
      <c r="K42" s="4"/>
      <c r="L42" s="4"/>
      <c r="M42" s="4"/>
      <c r="N42" s="22">
        <f>SUM(H42:L42)-K42-K42</f>
        <v>1067.18</v>
      </c>
      <c r="P42" s="12"/>
    </row>
    <row r="43" spans="3:19">
      <c r="C43" s="16" t="s">
        <v>70</v>
      </c>
      <c r="D43" s="52" t="s">
        <v>75</v>
      </c>
      <c r="E43" s="53" t="s">
        <v>18</v>
      </c>
      <c r="F43" s="53" t="s">
        <v>21</v>
      </c>
      <c r="G43" s="53">
        <v>860035827</v>
      </c>
      <c r="H43" s="3">
        <v>746.52</v>
      </c>
      <c r="I43" s="4"/>
      <c r="J43" s="4"/>
      <c r="K43" s="4"/>
      <c r="L43" s="4"/>
      <c r="M43" s="4"/>
      <c r="N43" s="22">
        <f>SUM(H43:L43)-K43-K43</f>
        <v>746.52</v>
      </c>
      <c r="P43" s="12"/>
    </row>
    <row r="44" spans="3:19">
      <c r="C44" s="74" t="s">
        <v>76</v>
      </c>
      <c r="D44" s="75"/>
      <c r="E44" s="75"/>
      <c r="F44" s="75"/>
      <c r="G44" s="75"/>
      <c r="H44" s="38">
        <f t="shared" ref="H44:N44" si="9">SUM(H41:H43)</f>
        <v>2127.34</v>
      </c>
      <c r="I44" s="38">
        <f t="shared" si="9"/>
        <v>0</v>
      </c>
      <c r="J44" s="38">
        <f t="shared" si="9"/>
        <v>0</v>
      </c>
      <c r="K44" s="38">
        <f t="shared" si="9"/>
        <v>0</v>
      </c>
      <c r="L44" s="38">
        <f t="shared" si="9"/>
        <v>0</v>
      </c>
      <c r="M44" s="38">
        <f t="shared" si="9"/>
        <v>0</v>
      </c>
      <c r="N44" s="39">
        <f t="shared" si="9"/>
        <v>2127.34</v>
      </c>
      <c r="P44" s="12"/>
      <c r="R44" s="11"/>
      <c r="S44" s="11"/>
    </row>
    <row r="45" spans="3:19">
      <c r="C45" s="16" t="s">
        <v>77</v>
      </c>
      <c r="D45" s="52" t="s">
        <v>78</v>
      </c>
      <c r="E45" s="53" t="s">
        <v>18</v>
      </c>
      <c r="F45" s="53" t="s">
        <v>21</v>
      </c>
      <c r="G45" s="53">
        <v>890200756</v>
      </c>
      <c r="H45" s="15">
        <v>193081.81000000238</v>
      </c>
      <c r="I45" s="4"/>
      <c r="J45" s="4"/>
      <c r="K45" s="4"/>
      <c r="L45" s="4"/>
      <c r="M45" s="4"/>
      <c r="N45" s="9">
        <f t="shared" si="4"/>
        <v>193081.81000000238</v>
      </c>
      <c r="P45" s="12"/>
      <c r="R45" s="11"/>
      <c r="S45" s="11"/>
    </row>
    <row r="46" spans="3:19">
      <c r="C46" s="74" t="s">
        <v>79</v>
      </c>
      <c r="D46" s="75"/>
      <c r="E46" s="75"/>
      <c r="F46" s="75"/>
      <c r="G46" s="75"/>
      <c r="H46" s="38">
        <f t="shared" ref="H46:N46" si="10">SUM(H45)</f>
        <v>193081.81000000238</v>
      </c>
      <c r="I46" s="38">
        <f t="shared" si="10"/>
        <v>0</v>
      </c>
      <c r="J46" s="38">
        <f t="shared" si="10"/>
        <v>0</v>
      </c>
      <c r="K46" s="38">
        <f t="shared" si="10"/>
        <v>0</v>
      </c>
      <c r="L46" s="38">
        <f t="shared" si="10"/>
        <v>0</v>
      </c>
      <c r="M46" s="38">
        <f t="shared" si="10"/>
        <v>0</v>
      </c>
      <c r="N46" s="39">
        <f t="shared" si="10"/>
        <v>193081.81000000238</v>
      </c>
      <c r="P46" s="12"/>
      <c r="R46" s="11"/>
      <c r="S46" s="11"/>
    </row>
    <row r="47" spans="3:19">
      <c r="C47" s="16" t="s">
        <v>80</v>
      </c>
      <c r="D47" s="57">
        <v>140201246301</v>
      </c>
      <c r="E47" s="53" t="s">
        <v>18</v>
      </c>
      <c r="F47" s="53" t="s">
        <v>21</v>
      </c>
      <c r="G47" s="53">
        <v>900406150</v>
      </c>
      <c r="H47" s="41">
        <v>696491</v>
      </c>
      <c r="I47" s="4"/>
      <c r="J47" s="4"/>
      <c r="K47" s="4"/>
      <c r="L47" s="4"/>
      <c r="M47" s="4"/>
      <c r="N47" s="9">
        <f t="shared" si="4"/>
        <v>696491</v>
      </c>
      <c r="P47" s="12"/>
    </row>
    <row r="48" spans="3:19">
      <c r="C48" s="74" t="s">
        <v>81</v>
      </c>
      <c r="D48" s="75"/>
      <c r="E48" s="75"/>
      <c r="F48" s="75"/>
      <c r="G48" s="75"/>
      <c r="H48" s="38">
        <f t="shared" ref="H48:N48" si="11">SUM(H47)</f>
        <v>696491</v>
      </c>
      <c r="I48" s="38">
        <f t="shared" si="11"/>
        <v>0</v>
      </c>
      <c r="J48" s="38">
        <f t="shared" si="11"/>
        <v>0</v>
      </c>
      <c r="K48" s="38">
        <f t="shared" si="11"/>
        <v>0</v>
      </c>
      <c r="L48" s="38">
        <f t="shared" si="11"/>
        <v>0</v>
      </c>
      <c r="M48" s="38">
        <f t="shared" si="11"/>
        <v>0</v>
      </c>
      <c r="N48" s="39">
        <f t="shared" si="11"/>
        <v>696491</v>
      </c>
      <c r="P48" s="12"/>
    </row>
    <row r="49" spans="1:17">
      <c r="C49" s="16" t="s">
        <v>82</v>
      </c>
      <c r="D49" s="52" t="s">
        <v>83</v>
      </c>
      <c r="E49" s="53" t="s">
        <v>18</v>
      </c>
      <c r="F49" s="53" t="s">
        <v>21</v>
      </c>
      <c r="G49" s="53">
        <v>811022688</v>
      </c>
      <c r="H49" s="20">
        <v>53462</v>
      </c>
      <c r="I49" s="4"/>
      <c r="J49" s="4"/>
      <c r="K49" s="4"/>
      <c r="L49" s="4"/>
      <c r="M49" s="4"/>
      <c r="N49" s="9">
        <f t="shared" si="4"/>
        <v>53462</v>
      </c>
      <c r="P49" s="12"/>
    </row>
    <row r="50" spans="1:17">
      <c r="C50" s="74" t="s">
        <v>84</v>
      </c>
      <c r="D50" s="75"/>
      <c r="E50" s="75"/>
      <c r="F50" s="75"/>
      <c r="G50" s="75"/>
      <c r="H50" s="38">
        <f>SUM(H49)</f>
        <v>53462</v>
      </c>
      <c r="I50" s="38">
        <f>+I49</f>
        <v>0</v>
      </c>
      <c r="J50" s="38">
        <f>+J49</f>
        <v>0</v>
      </c>
      <c r="K50" s="38">
        <f>+K49</f>
        <v>0</v>
      </c>
      <c r="L50" s="38">
        <f>+L49</f>
        <v>0</v>
      </c>
      <c r="M50" s="38">
        <f>+M49</f>
        <v>0</v>
      </c>
      <c r="N50" s="39">
        <f>SUM(N49)</f>
        <v>53462</v>
      </c>
      <c r="P50" s="12"/>
    </row>
    <row r="51" spans="1:17">
      <c r="C51" s="76" t="s">
        <v>85</v>
      </c>
      <c r="D51" s="77"/>
      <c r="E51" s="77"/>
      <c r="F51" s="77"/>
      <c r="G51" s="77"/>
      <c r="H51" s="64">
        <f t="shared" ref="H51:M51" si="12">+H50+H48+H46+H44+H40+H36+H33+H31+H25+H22+H20+H16+H14+H11+H9</f>
        <v>44930580.360000007</v>
      </c>
      <c r="I51" s="64">
        <f t="shared" si="12"/>
        <v>0</v>
      </c>
      <c r="J51" s="64">
        <f t="shared" si="12"/>
        <v>1.72</v>
      </c>
      <c r="K51" s="64">
        <f t="shared" si="12"/>
        <v>0</v>
      </c>
      <c r="L51" s="64">
        <f t="shared" si="12"/>
        <v>0</v>
      </c>
      <c r="M51" s="64">
        <f t="shared" si="12"/>
        <v>0</v>
      </c>
      <c r="N51" s="65">
        <f>+N36+N44+N20+N9+N33+N40+N16+N50+N25+N31+N11++N22+N46+N14+N48</f>
        <v>44930582.079999998</v>
      </c>
      <c r="P51" s="12"/>
    </row>
    <row r="52" spans="1:17">
      <c r="C52" s="78" t="s">
        <v>104</v>
      </c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80"/>
    </row>
    <row r="53" spans="1:17" ht="27.75" customHeight="1">
      <c r="C53" s="2"/>
      <c r="D53" s="2"/>
    </row>
    <row r="54" spans="1:17" ht="31.5" customHeight="1">
      <c r="C54" s="66" t="s">
        <v>4</v>
      </c>
      <c r="D54" s="67" t="s">
        <v>5</v>
      </c>
      <c r="E54" s="68" t="s">
        <v>6</v>
      </c>
      <c r="F54" s="68" t="s">
        <v>7</v>
      </c>
      <c r="G54" s="68" t="s">
        <v>8</v>
      </c>
      <c r="H54" s="69" t="s">
        <v>87</v>
      </c>
      <c r="I54" s="33"/>
      <c r="L54" s="31"/>
      <c r="M54" s="31"/>
      <c r="N54" s="34"/>
    </row>
    <row r="55" spans="1:17">
      <c r="C55" s="6" t="s">
        <v>88</v>
      </c>
      <c r="D55" s="43">
        <v>1101203000501</v>
      </c>
      <c r="E55" s="8" t="s">
        <v>89</v>
      </c>
      <c r="F55" s="8" t="s">
        <v>90</v>
      </c>
      <c r="G55" s="8">
        <v>800143157</v>
      </c>
      <c r="H55" s="5">
        <v>562105867.05999994</v>
      </c>
      <c r="N55" s="36"/>
    </row>
    <row r="56" spans="1:17">
      <c r="C56" s="6" t="s">
        <v>88</v>
      </c>
      <c r="D56" s="43">
        <v>1101203000511</v>
      </c>
      <c r="E56" s="8" t="s">
        <v>89</v>
      </c>
      <c r="F56" s="8" t="s">
        <v>91</v>
      </c>
      <c r="G56" s="8">
        <v>800143157</v>
      </c>
      <c r="H56" s="5">
        <v>3704997.43</v>
      </c>
      <c r="L56" s="31"/>
      <c r="M56" s="31"/>
      <c r="N56" s="34"/>
    </row>
    <row r="57" spans="1:17">
      <c r="C57" s="6" t="s">
        <v>88</v>
      </c>
      <c r="D57" s="43">
        <v>1101203000514</v>
      </c>
      <c r="E57" s="8" t="s">
        <v>89</v>
      </c>
      <c r="F57" s="8" t="s">
        <v>92</v>
      </c>
      <c r="G57" s="8">
        <v>800143157</v>
      </c>
      <c r="H57" s="5">
        <v>70297.3</v>
      </c>
      <c r="N57" s="34"/>
    </row>
    <row r="58" spans="1:17">
      <c r="C58" s="6" t="s">
        <v>88</v>
      </c>
      <c r="D58" s="58">
        <v>1101203000782</v>
      </c>
      <c r="E58" s="8" t="s">
        <v>89</v>
      </c>
      <c r="F58" s="8" t="s">
        <v>93</v>
      </c>
      <c r="G58" s="8">
        <v>800143157</v>
      </c>
      <c r="H58" s="5">
        <v>18278422.149999999</v>
      </c>
      <c r="N58" s="34"/>
      <c r="Q58" s="2"/>
    </row>
    <row r="59" spans="1:17">
      <c r="C59" s="44" t="s">
        <v>94</v>
      </c>
      <c r="D59" s="45"/>
      <c r="E59" s="46"/>
      <c r="F59" s="46"/>
      <c r="G59" s="46"/>
      <c r="H59" s="47">
        <f>SUM(H55:H58)</f>
        <v>584159583.93999982</v>
      </c>
      <c r="N59" s="34"/>
      <c r="Q59" s="2"/>
    </row>
    <row r="60" spans="1:17">
      <c r="C60" s="6" t="s">
        <v>95</v>
      </c>
      <c r="D60" s="7"/>
      <c r="E60" s="8"/>
      <c r="F60" s="8"/>
      <c r="G60" s="8"/>
      <c r="H60" s="5"/>
      <c r="J60" s="32"/>
      <c r="M60" s="72" t="s">
        <v>96</v>
      </c>
      <c r="N60" s="73"/>
      <c r="Q60" s="2"/>
    </row>
    <row r="61" spans="1:17" ht="15.75" thickBot="1">
      <c r="C61" s="48" t="s">
        <v>97</v>
      </c>
      <c r="D61" s="49"/>
      <c r="E61" s="50"/>
      <c r="F61" s="50"/>
      <c r="G61" s="50"/>
      <c r="H61" s="51">
        <f>VALUE(FIXED(+H59+N51+H60,2))</f>
        <v>629090166.01999998</v>
      </c>
      <c r="I61" s="37"/>
      <c r="J61" s="33"/>
      <c r="M61" s="62" t="s">
        <v>98</v>
      </c>
      <c r="N61" s="63">
        <f>+'[4]1 BALANCE_GRAL'!N107-'[4]1 BALANCE_GRAL'!M107-('[4]1 BALANCE_GRAL'!M97-'[4]1 BALANCE_GRAL'!N97)-H61</f>
        <v>0</v>
      </c>
      <c r="Q61" s="2"/>
    </row>
    <row r="62" spans="1:17" ht="26.25" customHeight="1" thickTop="1" thickBot="1">
      <c r="C62" s="42" t="s">
        <v>99</v>
      </c>
      <c r="D62" s="17"/>
      <c r="E62" s="18"/>
      <c r="F62" s="18"/>
      <c r="G62" s="18"/>
      <c r="H62" s="18"/>
      <c r="I62" s="18"/>
      <c r="J62" s="18"/>
      <c r="K62" s="18"/>
      <c r="L62" s="18"/>
      <c r="M62" s="18"/>
      <c r="N62" s="19"/>
      <c r="Q62" s="28"/>
    </row>
    <row r="63" spans="1:17" ht="15.75" thickTop="1">
      <c r="A63" s="2" t="s">
        <v>100</v>
      </c>
      <c r="B63" s="2" t="s">
        <v>100</v>
      </c>
      <c r="C63" s="13" t="s">
        <v>100</v>
      </c>
      <c r="D63" s="14" t="s">
        <v>100</v>
      </c>
      <c r="E63" s="2" t="s">
        <v>100</v>
      </c>
      <c r="F63" s="2" t="s">
        <v>100</v>
      </c>
      <c r="G63" s="2" t="s">
        <v>100</v>
      </c>
      <c r="I63" s="2" t="s">
        <v>100</v>
      </c>
      <c r="N63" s="2" t="s">
        <v>101</v>
      </c>
      <c r="O63" s="2" t="s">
        <v>100</v>
      </c>
    </row>
    <row r="64" spans="1:17">
      <c r="H64" s="25"/>
    </row>
    <row r="65" spans="8:8">
      <c r="H65" s="26"/>
    </row>
  </sheetData>
  <mergeCells count="22">
    <mergeCell ref="C50:G50"/>
    <mergeCell ref="C51:G51"/>
    <mergeCell ref="C52:N52"/>
    <mergeCell ref="M60:N60"/>
    <mergeCell ref="C33:G33"/>
    <mergeCell ref="C36:G36"/>
    <mergeCell ref="C40:G40"/>
    <mergeCell ref="C44:G44"/>
    <mergeCell ref="C46:G46"/>
    <mergeCell ref="C48:G48"/>
    <mergeCell ref="C31:G31"/>
    <mergeCell ref="C1:N1"/>
    <mergeCell ref="C2:N2"/>
    <mergeCell ref="C3:N3"/>
    <mergeCell ref="C4:N4"/>
    <mergeCell ref="C9:G9"/>
    <mergeCell ref="C11:G11"/>
    <mergeCell ref="C14:G14"/>
    <mergeCell ref="C16:G16"/>
    <mergeCell ref="C20:G20"/>
    <mergeCell ref="C22:G22"/>
    <mergeCell ref="C25:G25"/>
  </mergeCells>
  <conditionalFormatting sqref="M61:N61">
    <cfRule type="expression" dxfId="15" priority="2">
      <formula>$N$61&lt;&gt;0</formula>
    </cfRule>
  </conditionalFormatting>
  <conditionalFormatting sqref="M60:N60">
    <cfRule type="expression" dxfId="14" priority="1">
      <formula>$N$61&lt;&gt;0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67"/>
  <sheetViews>
    <sheetView zoomScale="69" zoomScaleNormal="69" workbookViewId="0">
      <selection activeCell="H11" sqref="H11"/>
    </sheetView>
  </sheetViews>
  <sheetFormatPr baseColWidth="10" defaultColWidth="11.42578125" defaultRowHeight="15"/>
  <cols>
    <col min="1" max="2" width="2" style="2" bestFit="1" customWidth="1"/>
    <col min="3" max="3" width="20.28515625" style="13" customWidth="1"/>
    <col min="4" max="4" width="22" style="14" bestFit="1" customWidth="1"/>
    <col min="5" max="5" width="7.28515625" style="2" bestFit="1" customWidth="1"/>
    <col min="6" max="6" width="30.140625" style="2" customWidth="1"/>
    <col min="7" max="7" width="12.42578125" style="2" bestFit="1" customWidth="1"/>
    <col min="8" max="8" width="28.5703125" style="2" bestFit="1" customWidth="1"/>
    <col min="9" max="9" width="19.7109375" style="2" bestFit="1" customWidth="1"/>
    <col min="10" max="10" width="22.5703125" style="2" bestFit="1" customWidth="1"/>
    <col min="11" max="11" width="18.140625" style="2" bestFit="1" customWidth="1"/>
    <col min="12" max="12" width="23.42578125" style="2" bestFit="1" customWidth="1"/>
    <col min="13" max="13" width="26.7109375" style="2" bestFit="1" customWidth="1"/>
    <col min="14" max="14" width="23.5703125" style="2" customWidth="1"/>
    <col min="15" max="15" width="2" style="2" bestFit="1" customWidth="1"/>
    <col min="16" max="16" width="14.5703125" style="2" customWidth="1"/>
    <col min="17" max="17" width="13.85546875" style="11" customWidth="1"/>
    <col min="18" max="16384" width="11.42578125" style="2"/>
  </cols>
  <sheetData>
    <row r="1" spans="3:17">
      <c r="C1" s="94" t="s">
        <v>105</v>
      </c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</row>
    <row r="2" spans="3:17" ht="15.75" thickBot="1"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</row>
    <row r="3" spans="3:17" ht="19.5" thickTop="1">
      <c r="C3" s="84" t="s">
        <v>0</v>
      </c>
      <c r="D3" s="85"/>
      <c r="E3" s="85"/>
      <c r="F3" s="85"/>
      <c r="G3" s="85"/>
      <c r="H3" s="85"/>
      <c r="I3" s="85"/>
      <c r="J3" s="85"/>
      <c r="K3" s="85"/>
      <c r="L3" s="85"/>
      <c r="M3" s="85"/>
      <c r="N3" s="86"/>
    </row>
    <row r="4" spans="3:17" ht="18.75">
      <c r="C4" s="81" t="s">
        <v>1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3"/>
    </row>
    <row r="5" spans="3:17" ht="18.75">
      <c r="C5" s="87" t="s">
        <v>2</v>
      </c>
      <c r="D5" s="88"/>
      <c r="E5" s="88"/>
      <c r="F5" s="88"/>
      <c r="G5" s="88"/>
      <c r="H5" s="88"/>
      <c r="I5" s="88"/>
      <c r="J5" s="88"/>
      <c r="K5" s="88"/>
      <c r="L5" s="88"/>
      <c r="M5" s="88"/>
      <c r="N5" s="89"/>
    </row>
    <row r="6" spans="3:17" ht="18.75">
      <c r="C6" s="87" t="str">
        <f>+[5]DATOS!P2</f>
        <v>DEL 01 MAYO DE 2023 AL 31 DE MAYO DE 2023</v>
      </c>
      <c r="D6" s="88"/>
      <c r="E6" s="88"/>
      <c r="F6" s="88"/>
      <c r="G6" s="88"/>
      <c r="H6" s="88"/>
      <c r="I6" s="88"/>
      <c r="J6" s="88"/>
      <c r="K6" s="88"/>
      <c r="L6" s="88"/>
      <c r="M6" s="88"/>
      <c r="N6" s="89"/>
    </row>
    <row r="7" spans="3:17">
      <c r="C7" s="35"/>
      <c r="N7" s="34"/>
    </row>
    <row r="8" spans="3:17" ht="45.75" thickBot="1">
      <c r="C8" s="59" t="s">
        <v>4</v>
      </c>
      <c r="D8" s="60" t="s">
        <v>5</v>
      </c>
      <c r="E8" s="60" t="s">
        <v>6</v>
      </c>
      <c r="F8" s="60" t="s">
        <v>7</v>
      </c>
      <c r="G8" s="60" t="s">
        <v>8</v>
      </c>
      <c r="H8" s="60" t="s">
        <v>9</v>
      </c>
      <c r="I8" s="60" t="s">
        <v>10</v>
      </c>
      <c r="J8" s="60" t="s">
        <v>11</v>
      </c>
      <c r="K8" s="60" t="s">
        <v>12</v>
      </c>
      <c r="L8" s="60" t="s">
        <v>13</v>
      </c>
      <c r="M8" s="60" t="s">
        <v>14</v>
      </c>
      <c r="N8" s="61" t="s">
        <v>15</v>
      </c>
    </row>
    <row r="9" spans="3:17" s="1" customFormat="1" ht="15.75" thickTop="1">
      <c r="C9" s="16" t="s">
        <v>16</v>
      </c>
      <c r="D9" s="52" t="s">
        <v>17</v>
      </c>
      <c r="E9" s="53" t="s">
        <v>18</v>
      </c>
      <c r="F9" s="54" t="s">
        <v>19</v>
      </c>
      <c r="G9" s="53">
        <v>860002964</v>
      </c>
      <c r="H9" s="4">
        <v>72</v>
      </c>
      <c r="I9" s="4"/>
      <c r="J9" s="4"/>
      <c r="K9" s="4"/>
      <c r="L9" s="4"/>
      <c r="M9" s="4"/>
      <c r="N9" s="9">
        <f>SUM(H9:L9)-K9</f>
        <v>72</v>
      </c>
      <c r="P9" s="12"/>
      <c r="Q9" s="10"/>
    </row>
    <row r="10" spans="3:17" s="1" customFormat="1">
      <c r="C10" s="16" t="s">
        <v>16</v>
      </c>
      <c r="D10" s="52" t="s">
        <v>20</v>
      </c>
      <c r="E10" s="53" t="s">
        <v>18</v>
      </c>
      <c r="F10" s="54" t="s">
        <v>21</v>
      </c>
      <c r="G10" s="53">
        <v>860002964</v>
      </c>
      <c r="H10" s="28">
        <v>70083</v>
      </c>
      <c r="I10" s="4"/>
      <c r="J10" s="4"/>
      <c r="K10" s="4"/>
      <c r="L10" s="4"/>
      <c r="M10" s="4"/>
      <c r="N10" s="9">
        <f>SUM(H10:L10)-K10</f>
        <v>70083</v>
      </c>
      <c r="P10" s="12"/>
      <c r="Q10" s="10"/>
    </row>
    <row r="11" spans="3:17" s="1" customFormat="1">
      <c r="C11" s="90" t="s">
        <v>22</v>
      </c>
      <c r="D11" s="91"/>
      <c r="E11" s="91"/>
      <c r="F11" s="91"/>
      <c r="G11" s="91"/>
      <c r="H11" s="38">
        <f t="shared" ref="H11:N11" si="0">SUM(H9:H10)</f>
        <v>70155</v>
      </c>
      <c r="I11" s="38">
        <f t="shared" si="0"/>
        <v>0</v>
      </c>
      <c r="J11" s="38">
        <f t="shared" si="0"/>
        <v>0</v>
      </c>
      <c r="K11" s="38">
        <f t="shared" si="0"/>
        <v>0</v>
      </c>
      <c r="L11" s="38">
        <f t="shared" si="0"/>
        <v>0</v>
      </c>
      <c r="M11" s="38">
        <f t="shared" si="0"/>
        <v>0</v>
      </c>
      <c r="N11" s="39">
        <f t="shared" si="0"/>
        <v>70155</v>
      </c>
      <c r="P11" s="12"/>
      <c r="Q11" s="10"/>
    </row>
    <row r="12" spans="3:17" s="1" customFormat="1">
      <c r="C12" s="55" t="s">
        <v>23</v>
      </c>
      <c r="D12" s="56">
        <v>220470174335</v>
      </c>
      <c r="E12" s="53" t="s">
        <v>18</v>
      </c>
      <c r="F12" s="53" t="s">
        <v>21</v>
      </c>
      <c r="G12" s="53">
        <v>860007738</v>
      </c>
      <c r="H12" s="29">
        <v>35372.990000000005</v>
      </c>
      <c r="I12" s="4"/>
      <c r="J12" s="4"/>
      <c r="K12" s="4"/>
      <c r="L12" s="4"/>
      <c r="M12" s="4"/>
      <c r="N12" s="9">
        <f>SUM(H12:L12)-K12</f>
        <v>35372.990000000005</v>
      </c>
      <c r="P12" s="12"/>
      <c r="Q12" s="10"/>
    </row>
    <row r="13" spans="3:17" s="1" customFormat="1">
      <c r="C13" s="74" t="s">
        <v>24</v>
      </c>
      <c r="D13" s="75"/>
      <c r="E13" s="75"/>
      <c r="F13" s="75"/>
      <c r="G13" s="75"/>
      <c r="H13" s="38">
        <f>SUM(H12)</f>
        <v>35372.990000000005</v>
      </c>
      <c r="I13" s="38">
        <f>+I12</f>
        <v>0</v>
      </c>
      <c r="J13" s="38">
        <f>+J12</f>
        <v>0</v>
      </c>
      <c r="K13" s="38">
        <f>+K12</f>
        <v>0</v>
      </c>
      <c r="L13" s="38">
        <f>+L12</f>
        <v>0</v>
      </c>
      <c r="M13" s="38">
        <f>+M12</f>
        <v>0</v>
      </c>
      <c r="N13" s="39">
        <f>SUM(N12)</f>
        <v>35372.990000000005</v>
      </c>
      <c r="P13" s="12"/>
      <c r="Q13" s="10"/>
    </row>
    <row r="14" spans="3:17" s="1" customFormat="1">
      <c r="C14" s="16" t="s">
        <v>25</v>
      </c>
      <c r="D14" s="52" t="s">
        <v>26</v>
      </c>
      <c r="E14" s="53" t="s">
        <v>18</v>
      </c>
      <c r="F14" s="53" t="s">
        <v>21</v>
      </c>
      <c r="G14" s="53">
        <v>890903938</v>
      </c>
      <c r="H14" s="29">
        <v>673112.48</v>
      </c>
      <c r="I14" s="4"/>
      <c r="J14" s="4"/>
      <c r="K14" s="4"/>
      <c r="L14" s="4"/>
      <c r="M14" s="23"/>
      <c r="N14" s="9">
        <f>+H14+I14+J14-K14+L14+M14</f>
        <v>673112.48</v>
      </c>
      <c r="P14" s="12"/>
      <c r="Q14" s="10"/>
    </row>
    <row r="15" spans="3:17" s="1" customFormat="1">
      <c r="C15" s="16" t="s">
        <v>25</v>
      </c>
      <c r="D15" s="52">
        <v>3186123122</v>
      </c>
      <c r="E15" s="53" t="s">
        <v>18</v>
      </c>
      <c r="F15" s="53" t="s">
        <v>21</v>
      </c>
      <c r="G15" s="53">
        <v>890903938</v>
      </c>
      <c r="H15" s="29">
        <v>688592.23</v>
      </c>
      <c r="I15" s="4"/>
      <c r="J15" s="4"/>
      <c r="K15" s="4">
        <v>191.09</v>
      </c>
      <c r="L15" s="4"/>
      <c r="M15" s="23"/>
      <c r="N15" s="9">
        <f>+H15+I15+J15-K15+L15+M15</f>
        <v>688401.14</v>
      </c>
      <c r="P15" s="12"/>
      <c r="Q15" s="10"/>
    </row>
    <row r="16" spans="3:17" s="1" customFormat="1">
      <c r="C16" s="74" t="s">
        <v>27</v>
      </c>
      <c r="D16" s="75"/>
      <c r="E16" s="75"/>
      <c r="F16" s="75"/>
      <c r="G16" s="75"/>
      <c r="H16" s="38">
        <f>SUM(H14:H15)</f>
        <v>1361704.71</v>
      </c>
      <c r="I16" s="38">
        <f t="shared" ref="I16:N16" si="1">SUM(I14:I15)</f>
        <v>0</v>
      </c>
      <c r="J16" s="38">
        <f t="shared" si="1"/>
        <v>0</v>
      </c>
      <c r="K16" s="38">
        <f t="shared" si="1"/>
        <v>191.09</v>
      </c>
      <c r="L16" s="38">
        <f t="shared" si="1"/>
        <v>0</v>
      </c>
      <c r="M16" s="38">
        <f t="shared" si="1"/>
        <v>0</v>
      </c>
      <c r="N16" s="39">
        <f t="shared" si="1"/>
        <v>1361513.62</v>
      </c>
      <c r="P16" s="12"/>
      <c r="Q16" s="10"/>
    </row>
    <row r="17" spans="3:17" s="1" customFormat="1">
      <c r="C17" s="16" t="s">
        <v>28</v>
      </c>
      <c r="D17" s="52" t="s">
        <v>29</v>
      </c>
      <c r="E17" s="53" t="s">
        <v>18</v>
      </c>
      <c r="F17" s="53" t="s">
        <v>21</v>
      </c>
      <c r="G17" s="53">
        <v>860050750</v>
      </c>
      <c r="H17" s="27">
        <v>156489.38000002503</v>
      </c>
      <c r="I17" s="4"/>
      <c r="J17" s="4"/>
      <c r="K17" s="4"/>
      <c r="L17" s="4"/>
      <c r="M17" s="4"/>
      <c r="N17" s="9">
        <f>SUM(H17:L17)-K17</f>
        <v>156489.38000002503</v>
      </c>
      <c r="P17" s="12"/>
      <c r="Q17" s="10"/>
    </row>
    <row r="18" spans="3:17" s="1" customFormat="1">
      <c r="C18" s="74" t="s">
        <v>30</v>
      </c>
      <c r="D18" s="75"/>
      <c r="E18" s="75"/>
      <c r="F18" s="75"/>
      <c r="G18" s="75"/>
      <c r="H18" s="38">
        <f>SUM(H17)</f>
        <v>156489.38000002503</v>
      </c>
      <c r="I18" s="38">
        <f>+I17</f>
        <v>0</v>
      </c>
      <c r="J18" s="38">
        <f>+J17</f>
        <v>0</v>
      </c>
      <c r="K18" s="38">
        <f>+K17</f>
        <v>0</v>
      </c>
      <c r="L18" s="38">
        <f>+L17</f>
        <v>0</v>
      </c>
      <c r="M18" s="38">
        <f>+M17</f>
        <v>0</v>
      </c>
      <c r="N18" s="39">
        <f>SUM(N17)</f>
        <v>156489.38000002503</v>
      </c>
      <c r="P18" s="12"/>
      <c r="Q18" s="10"/>
    </row>
    <row r="19" spans="3:17" s="1" customFormat="1">
      <c r="C19" s="16" t="s">
        <v>31</v>
      </c>
      <c r="D19" s="52" t="s">
        <v>32</v>
      </c>
      <c r="E19" s="53" t="s">
        <v>18</v>
      </c>
      <c r="F19" s="53" t="s">
        <v>21</v>
      </c>
      <c r="G19" s="53">
        <v>860003020</v>
      </c>
      <c r="H19" s="21">
        <v>77301</v>
      </c>
      <c r="I19" s="4"/>
      <c r="J19" s="4"/>
      <c r="K19" s="4"/>
      <c r="L19" s="4"/>
      <c r="M19" s="4"/>
      <c r="N19" s="9">
        <f>SUM(H19:L19)-K19</f>
        <v>77301</v>
      </c>
      <c r="P19" s="12"/>
      <c r="Q19" s="10"/>
    </row>
    <row r="20" spans="3:17" s="1" customFormat="1">
      <c r="C20" s="16" t="s">
        <v>31</v>
      </c>
      <c r="D20" s="52" t="s">
        <v>33</v>
      </c>
      <c r="E20" s="53" t="s">
        <v>34</v>
      </c>
      <c r="F20" s="53" t="s">
        <v>35</v>
      </c>
      <c r="G20" s="53">
        <v>860003020</v>
      </c>
      <c r="H20" s="21">
        <v>0</v>
      </c>
      <c r="I20" s="4"/>
      <c r="J20" s="4"/>
      <c r="K20" s="4"/>
      <c r="L20" s="4"/>
      <c r="M20" s="4"/>
      <c r="N20" s="9">
        <f>SUM(H20:L20)-K20</f>
        <v>0</v>
      </c>
      <c r="P20" s="12"/>
      <c r="Q20" s="10"/>
    </row>
    <row r="21" spans="3:17" s="1" customFormat="1">
      <c r="C21" s="16" t="s">
        <v>31</v>
      </c>
      <c r="D21" s="52" t="s">
        <v>103</v>
      </c>
      <c r="E21" s="53" t="s">
        <v>18</v>
      </c>
      <c r="F21" s="53" t="s">
        <v>21</v>
      </c>
      <c r="G21" s="53">
        <v>860003020</v>
      </c>
      <c r="H21" s="21">
        <v>0</v>
      </c>
      <c r="I21" s="4"/>
      <c r="J21" s="4"/>
      <c r="K21" s="4"/>
      <c r="L21" s="4"/>
      <c r="M21" s="4"/>
      <c r="N21" s="9">
        <f>SUM(H21:L21)-K21</f>
        <v>0</v>
      </c>
      <c r="P21" s="12"/>
      <c r="Q21" s="10"/>
    </row>
    <row r="22" spans="3:17" s="1" customFormat="1">
      <c r="C22" s="74" t="s">
        <v>36</v>
      </c>
      <c r="D22" s="75"/>
      <c r="E22" s="75"/>
      <c r="F22" s="75"/>
      <c r="G22" s="75"/>
      <c r="H22" s="38">
        <f>SUM(H19:H21)</f>
        <v>77301</v>
      </c>
      <c r="I22" s="38">
        <f>SUM(I19:I20)</f>
        <v>0</v>
      </c>
      <c r="J22" s="38">
        <f>SUM(J19:J20)</f>
        <v>0</v>
      </c>
      <c r="K22" s="38">
        <f>SUM(K19:K20)</f>
        <v>0</v>
      </c>
      <c r="L22" s="38">
        <f>SUM(L19:L20)</f>
        <v>0</v>
      </c>
      <c r="M22" s="38">
        <f>SUM(M19:M20)</f>
        <v>0</v>
      </c>
      <c r="N22" s="39">
        <f>SUM(N19:N21)</f>
        <v>77301</v>
      </c>
      <c r="P22" s="12"/>
      <c r="Q22" s="10"/>
    </row>
    <row r="23" spans="3:17" s="1" customFormat="1">
      <c r="C23" s="16" t="s">
        <v>37</v>
      </c>
      <c r="D23" s="52" t="s">
        <v>38</v>
      </c>
      <c r="E23" s="53" t="s">
        <v>18</v>
      </c>
      <c r="F23" s="53" t="s">
        <v>21</v>
      </c>
      <c r="G23" s="53">
        <v>860007660</v>
      </c>
      <c r="H23" s="30">
        <v>0</v>
      </c>
      <c r="I23" s="4"/>
      <c r="J23" s="4"/>
      <c r="K23" s="4"/>
      <c r="L23" s="4"/>
      <c r="M23" s="4"/>
      <c r="N23" s="9">
        <f>SUM(H23:L23)-K23</f>
        <v>0</v>
      </c>
      <c r="P23" s="12"/>
      <c r="Q23" s="10"/>
    </row>
    <row r="24" spans="3:17" s="1" customFormat="1">
      <c r="C24" s="74" t="s">
        <v>39</v>
      </c>
      <c r="D24" s="75"/>
      <c r="E24" s="75"/>
      <c r="F24" s="75"/>
      <c r="G24" s="75"/>
      <c r="H24" s="38">
        <f t="shared" ref="H24:N24" si="2">SUM(H23)</f>
        <v>0</v>
      </c>
      <c r="I24" s="38">
        <f t="shared" si="2"/>
        <v>0</v>
      </c>
      <c r="J24" s="38">
        <f t="shared" si="2"/>
        <v>0</v>
      </c>
      <c r="K24" s="38">
        <f t="shared" si="2"/>
        <v>0</v>
      </c>
      <c r="L24" s="38">
        <f t="shared" si="2"/>
        <v>0</v>
      </c>
      <c r="M24" s="38">
        <f t="shared" si="2"/>
        <v>0</v>
      </c>
      <c r="N24" s="39">
        <f t="shared" si="2"/>
        <v>0</v>
      </c>
      <c r="P24" s="12"/>
      <c r="Q24" s="10"/>
    </row>
    <row r="25" spans="3:17" s="1" customFormat="1">
      <c r="C25" s="16" t="s">
        <v>40</v>
      </c>
      <c r="D25" s="52" t="s">
        <v>41</v>
      </c>
      <c r="E25" s="53" t="s">
        <v>18</v>
      </c>
      <c r="F25" s="53" t="s">
        <v>21</v>
      </c>
      <c r="G25" s="53">
        <v>860034594</v>
      </c>
      <c r="H25" s="3">
        <v>1030.72</v>
      </c>
      <c r="I25" s="4"/>
      <c r="J25" s="4"/>
      <c r="K25" s="4"/>
      <c r="L25" s="4"/>
      <c r="M25" s="4"/>
      <c r="N25" s="9">
        <f>SUM(H25:L25)-K25</f>
        <v>1030.72</v>
      </c>
      <c r="P25" s="12"/>
      <c r="Q25" s="10"/>
    </row>
    <row r="26" spans="3:17" s="1" customFormat="1">
      <c r="C26" s="16" t="s">
        <v>40</v>
      </c>
      <c r="D26" s="52" t="s">
        <v>42</v>
      </c>
      <c r="E26" s="53" t="s">
        <v>18</v>
      </c>
      <c r="F26" s="53" t="s">
        <v>21</v>
      </c>
      <c r="G26" s="53">
        <v>860034594</v>
      </c>
      <c r="H26" s="3">
        <v>772.13</v>
      </c>
      <c r="I26" s="4"/>
      <c r="J26" s="4"/>
      <c r="K26" s="4"/>
      <c r="L26" s="4"/>
      <c r="M26" s="4"/>
      <c r="N26" s="9">
        <f>SUM(H26:L26)-K26</f>
        <v>772.13</v>
      </c>
      <c r="P26" s="12"/>
      <c r="Q26" s="10"/>
    </row>
    <row r="27" spans="3:17" s="1" customFormat="1">
      <c r="C27" s="74" t="s">
        <v>43</v>
      </c>
      <c r="D27" s="75"/>
      <c r="E27" s="75"/>
      <c r="F27" s="75"/>
      <c r="G27" s="75"/>
      <c r="H27" s="38">
        <f t="shared" ref="H27:N27" si="3">SUM(H25:H26)</f>
        <v>1802.85</v>
      </c>
      <c r="I27" s="38">
        <f t="shared" si="3"/>
        <v>0</v>
      </c>
      <c r="J27" s="38">
        <f t="shared" si="3"/>
        <v>0</v>
      </c>
      <c r="K27" s="38">
        <f t="shared" si="3"/>
        <v>0</v>
      </c>
      <c r="L27" s="38">
        <f t="shared" si="3"/>
        <v>0</v>
      </c>
      <c r="M27" s="38">
        <f t="shared" si="3"/>
        <v>0</v>
      </c>
      <c r="N27" s="39">
        <f t="shared" si="3"/>
        <v>1802.85</v>
      </c>
      <c r="P27" s="12"/>
      <c r="Q27" s="10"/>
    </row>
    <row r="28" spans="3:17" s="1" customFormat="1">
      <c r="C28" s="16" t="s">
        <v>44</v>
      </c>
      <c r="D28" s="52" t="s">
        <v>45</v>
      </c>
      <c r="E28" s="53" t="s">
        <v>34</v>
      </c>
      <c r="F28" s="53" t="s">
        <v>35</v>
      </c>
      <c r="G28" s="53">
        <v>890300279</v>
      </c>
      <c r="H28" s="4">
        <v>535811.5399999998</v>
      </c>
      <c r="I28" s="4"/>
      <c r="J28" s="4"/>
      <c r="K28" s="4"/>
      <c r="L28" s="4"/>
      <c r="M28" s="4"/>
      <c r="N28" s="9">
        <f>SUM(H28:L28)-K28+M28</f>
        <v>535811.5399999998</v>
      </c>
      <c r="O28" s="12"/>
      <c r="P28" s="12"/>
      <c r="Q28" s="10"/>
    </row>
    <row r="29" spans="3:17" s="1" customFormat="1">
      <c r="C29" s="16" t="s">
        <v>44</v>
      </c>
      <c r="D29" s="52" t="s">
        <v>46</v>
      </c>
      <c r="E29" s="53" t="s">
        <v>34</v>
      </c>
      <c r="F29" s="53" t="s">
        <v>47</v>
      </c>
      <c r="G29" s="53">
        <v>890300279</v>
      </c>
      <c r="H29" s="4">
        <v>1469167.72</v>
      </c>
      <c r="I29" s="4"/>
      <c r="J29" s="4"/>
      <c r="K29" s="4"/>
      <c r="L29" s="4"/>
      <c r="M29" s="4"/>
      <c r="N29" s="9">
        <f t="shared" ref="N29:N51" si="4">SUM(H29:L29)-K29</f>
        <v>1469167.72</v>
      </c>
      <c r="O29" s="15"/>
      <c r="P29" s="12"/>
      <c r="Q29" s="10"/>
    </row>
    <row r="30" spans="3:17" s="1" customFormat="1">
      <c r="C30" s="16" t="s">
        <v>44</v>
      </c>
      <c r="D30" s="52" t="s">
        <v>48</v>
      </c>
      <c r="E30" s="53" t="s">
        <v>34</v>
      </c>
      <c r="F30" s="53" t="s">
        <v>49</v>
      </c>
      <c r="G30" s="53">
        <v>890300279</v>
      </c>
      <c r="H30" s="4">
        <v>2391159.39</v>
      </c>
      <c r="I30" s="4"/>
      <c r="J30" s="4"/>
      <c r="K30" s="4"/>
      <c r="L30" s="4"/>
      <c r="M30" s="4"/>
      <c r="N30" s="9">
        <f t="shared" si="4"/>
        <v>2391159.39</v>
      </c>
      <c r="O30" s="15"/>
      <c r="P30" s="12"/>
      <c r="Q30" s="10"/>
    </row>
    <row r="31" spans="3:17" s="1" customFormat="1">
      <c r="C31" s="16" t="s">
        <v>44</v>
      </c>
      <c r="D31" s="52" t="s">
        <v>50</v>
      </c>
      <c r="E31" s="53" t="s">
        <v>34</v>
      </c>
      <c r="F31" s="53" t="s">
        <v>51</v>
      </c>
      <c r="G31" s="53">
        <v>890300279</v>
      </c>
      <c r="H31" s="4">
        <v>91.76</v>
      </c>
      <c r="I31" s="4"/>
      <c r="J31" s="4"/>
      <c r="K31" s="4"/>
      <c r="L31" s="4"/>
      <c r="M31" s="4"/>
      <c r="N31" s="9">
        <f t="shared" si="4"/>
        <v>91.76</v>
      </c>
      <c r="P31" s="12"/>
      <c r="Q31" s="10"/>
    </row>
    <row r="32" spans="3:17" s="1" customFormat="1">
      <c r="C32" s="16" t="s">
        <v>44</v>
      </c>
      <c r="D32" s="52" t="s">
        <v>52</v>
      </c>
      <c r="E32" s="53" t="s">
        <v>18</v>
      </c>
      <c r="F32" s="53" t="s">
        <v>53</v>
      </c>
      <c r="G32" s="53">
        <v>890300279</v>
      </c>
      <c r="H32" s="4">
        <v>167126705.36999997</v>
      </c>
      <c r="I32" s="4"/>
      <c r="J32" s="4"/>
      <c r="K32" s="4"/>
      <c r="L32" s="4"/>
      <c r="M32" s="4"/>
      <c r="N32" s="9">
        <f t="shared" si="4"/>
        <v>167126705.36999997</v>
      </c>
      <c r="P32" s="12"/>
      <c r="Q32" s="10"/>
    </row>
    <row r="33" spans="3:19" s="1" customFormat="1">
      <c r="C33" s="74" t="s">
        <v>54</v>
      </c>
      <c r="D33" s="75"/>
      <c r="E33" s="75"/>
      <c r="F33" s="75"/>
      <c r="G33" s="75"/>
      <c r="H33" s="38">
        <f t="shared" ref="H33:N33" si="5">SUM(H28:H32)</f>
        <v>171522935.77999997</v>
      </c>
      <c r="I33" s="38">
        <f t="shared" si="5"/>
        <v>0</v>
      </c>
      <c r="J33" s="38">
        <f t="shared" si="5"/>
        <v>0</v>
      </c>
      <c r="K33" s="38">
        <f t="shared" si="5"/>
        <v>0</v>
      </c>
      <c r="L33" s="38">
        <f t="shared" si="5"/>
        <v>0</v>
      </c>
      <c r="M33" s="38">
        <f t="shared" si="5"/>
        <v>0</v>
      </c>
      <c r="N33" s="39">
        <f t="shared" si="5"/>
        <v>171522935.77999997</v>
      </c>
      <c r="P33" s="12"/>
      <c r="Q33" s="10"/>
    </row>
    <row r="34" spans="3:19" s="1" customFormat="1">
      <c r="C34" s="16" t="s">
        <v>55</v>
      </c>
      <c r="D34" s="52" t="s">
        <v>56</v>
      </c>
      <c r="E34" s="53" t="s">
        <v>18</v>
      </c>
      <c r="F34" s="53" t="s">
        <v>21</v>
      </c>
      <c r="G34" s="53">
        <v>860007335</v>
      </c>
      <c r="H34" s="3">
        <v>1637.67</v>
      </c>
      <c r="I34" s="4"/>
      <c r="J34" s="4"/>
      <c r="K34" s="4"/>
      <c r="L34" s="4"/>
      <c r="M34" s="23"/>
      <c r="N34" s="9">
        <f t="shared" si="4"/>
        <v>1637.67</v>
      </c>
      <c r="P34" s="12"/>
      <c r="Q34" s="10"/>
    </row>
    <row r="35" spans="3:19" s="1" customFormat="1">
      <c r="C35" s="74" t="s">
        <v>57</v>
      </c>
      <c r="D35" s="75"/>
      <c r="E35" s="75"/>
      <c r="F35" s="75"/>
      <c r="G35" s="75"/>
      <c r="H35" s="38">
        <f t="shared" ref="H35:M35" si="6">SUM(H34)</f>
        <v>1637.67</v>
      </c>
      <c r="I35" s="38">
        <f t="shared" si="6"/>
        <v>0</v>
      </c>
      <c r="J35" s="38">
        <f t="shared" si="6"/>
        <v>0</v>
      </c>
      <c r="K35" s="38">
        <f t="shared" si="6"/>
        <v>0</v>
      </c>
      <c r="L35" s="38">
        <f t="shared" si="6"/>
        <v>0</v>
      </c>
      <c r="M35" s="38">
        <f t="shared" si="6"/>
        <v>0</v>
      </c>
      <c r="N35" s="39">
        <f>SUM(N34:N34)</f>
        <v>1637.67</v>
      </c>
      <c r="P35" s="12"/>
      <c r="Q35" s="10"/>
    </row>
    <row r="36" spans="3:19">
      <c r="C36" s="16" t="s">
        <v>58</v>
      </c>
      <c r="D36" s="52" t="s">
        <v>59</v>
      </c>
      <c r="E36" s="53" t="s">
        <v>18</v>
      </c>
      <c r="F36" s="53" t="s">
        <v>60</v>
      </c>
      <c r="G36" s="53">
        <v>800037800</v>
      </c>
      <c r="H36" s="24">
        <v>0</v>
      </c>
      <c r="I36" s="4"/>
      <c r="J36" s="4">
        <v>6.57</v>
      </c>
      <c r="K36" s="4"/>
      <c r="L36" s="4"/>
      <c r="M36" s="4"/>
      <c r="N36" s="9">
        <f>SUM(H36:L36)-K36</f>
        <v>6.57</v>
      </c>
      <c r="P36" s="12"/>
    </row>
    <row r="37" spans="3:19">
      <c r="C37" s="16" t="s">
        <v>58</v>
      </c>
      <c r="D37" s="52" t="s">
        <v>61</v>
      </c>
      <c r="E37" s="53" t="s">
        <v>18</v>
      </c>
      <c r="F37" s="53" t="s">
        <v>62</v>
      </c>
      <c r="G37" s="53">
        <v>800037800</v>
      </c>
      <c r="H37" s="24">
        <v>0</v>
      </c>
      <c r="I37" s="4"/>
      <c r="J37" s="4"/>
      <c r="K37" s="4"/>
      <c r="L37" s="4"/>
      <c r="M37" s="4"/>
      <c r="N37" s="9">
        <f t="shared" si="4"/>
        <v>0</v>
      </c>
      <c r="P37" s="12"/>
    </row>
    <row r="38" spans="3:19">
      <c r="C38" s="74" t="s">
        <v>63</v>
      </c>
      <c r="D38" s="75"/>
      <c r="E38" s="75"/>
      <c r="F38" s="75"/>
      <c r="G38" s="75"/>
      <c r="H38" s="38">
        <f t="shared" ref="H38:N38" si="7">SUM(H36:H37)</f>
        <v>0</v>
      </c>
      <c r="I38" s="38">
        <f t="shared" si="7"/>
        <v>0</v>
      </c>
      <c r="J38" s="38">
        <f t="shared" si="7"/>
        <v>6.57</v>
      </c>
      <c r="K38" s="38">
        <f t="shared" si="7"/>
        <v>0</v>
      </c>
      <c r="L38" s="38">
        <f t="shared" si="7"/>
        <v>0</v>
      </c>
      <c r="M38" s="38">
        <f t="shared" si="7"/>
        <v>0</v>
      </c>
      <c r="N38" s="39">
        <f t="shared" si="7"/>
        <v>6.57</v>
      </c>
      <c r="P38" s="12"/>
    </row>
    <row r="39" spans="3:19" s="1" customFormat="1">
      <c r="C39" s="16" t="s">
        <v>64</v>
      </c>
      <c r="D39" s="52" t="s">
        <v>65</v>
      </c>
      <c r="E39" s="53" t="s">
        <v>18</v>
      </c>
      <c r="F39" s="53" t="s">
        <v>21</v>
      </c>
      <c r="G39" s="53">
        <v>860034313</v>
      </c>
      <c r="H39" s="4">
        <v>377136.7</v>
      </c>
      <c r="I39" s="4"/>
      <c r="J39" s="4"/>
      <c r="K39" s="4"/>
      <c r="L39" s="4"/>
      <c r="M39" s="4"/>
      <c r="N39" s="9">
        <f t="shared" si="4"/>
        <v>377136.7</v>
      </c>
      <c r="P39" s="12"/>
      <c r="Q39" s="10"/>
    </row>
    <row r="40" spans="3:19" s="1" customFormat="1">
      <c r="C40" s="16" t="s">
        <v>64</v>
      </c>
      <c r="D40" s="52" t="s">
        <v>66</v>
      </c>
      <c r="E40" s="53" t="s">
        <v>34</v>
      </c>
      <c r="F40" s="53" t="s">
        <v>67</v>
      </c>
      <c r="G40" s="53">
        <v>860034313</v>
      </c>
      <c r="H40" s="4">
        <v>0</v>
      </c>
      <c r="I40" s="4"/>
      <c r="J40" s="4"/>
      <c r="K40" s="4"/>
      <c r="L40" s="4"/>
      <c r="M40" s="4"/>
      <c r="N40" s="9">
        <f t="shared" si="4"/>
        <v>0</v>
      </c>
      <c r="P40" s="12"/>
      <c r="Q40" s="10"/>
    </row>
    <row r="41" spans="3:19" s="1" customFormat="1">
      <c r="C41" s="16" t="s">
        <v>64</v>
      </c>
      <c r="D41" s="52" t="s">
        <v>68</v>
      </c>
      <c r="E41" s="53" t="s">
        <v>18</v>
      </c>
      <c r="F41" s="53" t="s">
        <v>21</v>
      </c>
      <c r="G41" s="53">
        <v>860034313</v>
      </c>
      <c r="H41" s="4">
        <v>7057.67</v>
      </c>
      <c r="I41" s="4"/>
      <c r="J41" s="4"/>
      <c r="K41" s="4"/>
      <c r="L41" s="4"/>
      <c r="M41" s="4"/>
      <c r="N41" s="9">
        <f>SUM(H41:L41)-K41</f>
        <v>7057.67</v>
      </c>
      <c r="P41" s="12"/>
      <c r="Q41" s="10"/>
    </row>
    <row r="42" spans="3:19" s="1" customFormat="1">
      <c r="C42" s="74" t="s">
        <v>69</v>
      </c>
      <c r="D42" s="75"/>
      <c r="E42" s="75"/>
      <c r="F42" s="75"/>
      <c r="G42" s="75"/>
      <c r="H42" s="38">
        <f t="shared" ref="H42:N42" si="8">SUM(H39:H41)</f>
        <v>384194.37</v>
      </c>
      <c r="I42" s="38">
        <f t="shared" si="8"/>
        <v>0</v>
      </c>
      <c r="J42" s="38">
        <f t="shared" si="8"/>
        <v>0</v>
      </c>
      <c r="K42" s="38">
        <f t="shared" si="8"/>
        <v>0</v>
      </c>
      <c r="L42" s="38">
        <f t="shared" si="8"/>
        <v>0</v>
      </c>
      <c r="M42" s="38">
        <f t="shared" si="8"/>
        <v>0</v>
      </c>
      <c r="N42" s="39">
        <f t="shared" si="8"/>
        <v>384194.37</v>
      </c>
      <c r="P42" s="12"/>
      <c r="Q42" s="11"/>
    </row>
    <row r="43" spans="3:19">
      <c r="C43" s="16" t="s">
        <v>70</v>
      </c>
      <c r="D43" s="52" t="s">
        <v>71</v>
      </c>
      <c r="E43" s="53" t="s">
        <v>18</v>
      </c>
      <c r="F43" s="53" t="s">
        <v>72</v>
      </c>
      <c r="G43" s="53">
        <v>860035827</v>
      </c>
      <c r="H43" s="40">
        <v>309.73</v>
      </c>
      <c r="I43" s="4"/>
      <c r="J43" s="4"/>
      <c r="K43" s="4"/>
      <c r="L43" s="4"/>
      <c r="M43" s="4"/>
      <c r="N43" s="22">
        <f>SUM(H43:L43)-K43-K43</f>
        <v>309.73</v>
      </c>
      <c r="P43" s="12"/>
      <c r="Q43" s="10"/>
    </row>
    <row r="44" spans="3:19">
      <c r="C44" s="16" t="s">
        <v>70</v>
      </c>
      <c r="D44" s="52" t="s">
        <v>73</v>
      </c>
      <c r="E44" s="53" t="s">
        <v>18</v>
      </c>
      <c r="F44" s="53" t="s">
        <v>74</v>
      </c>
      <c r="G44" s="53">
        <v>860035827</v>
      </c>
      <c r="H44" s="3">
        <v>483.34</v>
      </c>
      <c r="I44" s="4"/>
      <c r="J44" s="4"/>
      <c r="K44" s="4"/>
      <c r="L44" s="4"/>
      <c r="M44" s="4"/>
      <c r="N44" s="22">
        <f>SUM(H44:L44)-K44-K44</f>
        <v>483.34</v>
      </c>
      <c r="P44" s="12"/>
    </row>
    <row r="45" spans="3:19">
      <c r="C45" s="16" t="s">
        <v>70</v>
      </c>
      <c r="D45" s="52" t="s">
        <v>75</v>
      </c>
      <c r="E45" s="53" t="s">
        <v>18</v>
      </c>
      <c r="F45" s="53" t="s">
        <v>21</v>
      </c>
      <c r="G45" s="53">
        <v>860035827</v>
      </c>
      <c r="H45" s="3">
        <v>966.42</v>
      </c>
      <c r="I45" s="4"/>
      <c r="J45" s="4"/>
      <c r="K45" s="4"/>
      <c r="L45" s="4"/>
      <c r="M45" s="4"/>
      <c r="N45" s="22">
        <f>SUM(H45:L45)-K45-K45</f>
        <v>966.42</v>
      </c>
      <c r="P45" s="12"/>
    </row>
    <row r="46" spans="3:19">
      <c r="C46" s="74" t="s">
        <v>76</v>
      </c>
      <c r="D46" s="75"/>
      <c r="E46" s="75"/>
      <c r="F46" s="75"/>
      <c r="G46" s="75"/>
      <c r="H46" s="38">
        <f t="shared" ref="H46:N46" si="9">SUM(H43:H45)</f>
        <v>1759.4899999999998</v>
      </c>
      <c r="I46" s="38">
        <f t="shared" si="9"/>
        <v>0</v>
      </c>
      <c r="J46" s="38">
        <f t="shared" si="9"/>
        <v>0</v>
      </c>
      <c r="K46" s="38">
        <f t="shared" si="9"/>
        <v>0</v>
      </c>
      <c r="L46" s="38">
        <f t="shared" si="9"/>
        <v>0</v>
      </c>
      <c r="M46" s="38">
        <f t="shared" si="9"/>
        <v>0</v>
      </c>
      <c r="N46" s="39">
        <f t="shared" si="9"/>
        <v>1759.4899999999998</v>
      </c>
      <c r="P46" s="12"/>
      <c r="R46" s="11"/>
      <c r="S46" s="11"/>
    </row>
    <row r="47" spans="3:19">
      <c r="C47" s="16" t="s">
        <v>77</v>
      </c>
      <c r="D47" s="52" t="s">
        <v>78</v>
      </c>
      <c r="E47" s="53" t="s">
        <v>18</v>
      </c>
      <c r="F47" s="53" t="s">
        <v>21</v>
      </c>
      <c r="G47" s="53">
        <v>890200756</v>
      </c>
      <c r="H47" s="15">
        <v>90490.41</v>
      </c>
      <c r="I47" s="4"/>
      <c r="J47" s="4"/>
      <c r="K47" s="4"/>
      <c r="L47" s="4"/>
      <c r="M47" s="4"/>
      <c r="N47" s="9">
        <f t="shared" si="4"/>
        <v>90490.41</v>
      </c>
      <c r="P47" s="12"/>
      <c r="R47" s="11"/>
      <c r="S47" s="11"/>
    </row>
    <row r="48" spans="3:19">
      <c r="C48" s="74" t="s">
        <v>79</v>
      </c>
      <c r="D48" s="75"/>
      <c r="E48" s="75"/>
      <c r="F48" s="75"/>
      <c r="G48" s="75"/>
      <c r="H48" s="38">
        <f t="shared" ref="H48:N48" si="10">SUM(H47)</f>
        <v>90490.41</v>
      </c>
      <c r="I48" s="38">
        <f t="shared" si="10"/>
        <v>0</v>
      </c>
      <c r="J48" s="38">
        <f t="shared" si="10"/>
        <v>0</v>
      </c>
      <c r="K48" s="38">
        <f t="shared" si="10"/>
        <v>0</v>
      </c>
      <c r="L48" s="38">
        <f t="shared" si="10"/>
        <v>0</v>
      </c>
      <c r="M48" s="38">
        <f t="shared" si="10"/>
        <v>0</v>
      </c>
      <c r="N48" s="39">
        <f t="shared" si="10"/>
        <v>90490.41</v>
      </c>
      <c r="P48" s="12"/>
      <c r="R48" s="11"/>
      <c r="S48" s="11"/>
    </row>
    <row r="49" spans="3:17">
      <c r="C49" s="16" t="s">
        <v>80</v>
      </c>
      <c r="D49" s="57">
        <v>140201246301</v>
      </c>
      <c r="E49" s="53" t="s">
        <v>18</v>
      </c>
      <c r="F49" s="53" t="s">
        <v>21</v>
      </c>
      <c r="G49" s="53">
        <v>900406150</v>
      </c>
      <c r="H49" s="41">
        <v>243748</v>
      </c>
      <c r="I49" s="4"/>
      <c r="J49" s="4"/>
      <c r="K49" s="4"/>
      <c r="L49" s="4"/>
      <c r="M49" s="4"/>
      <c r="N49" s="9">
        <f t="shared" si="4"/>
        <v>243748</v>
      </c>
      <c r="P49" s="12"/>
    </row>
    <row r="50" spans="3:17">
      <c r="C50" s="74" t="s">
        <v>81</v>
      </c>
      <c r="D50" s="75"/>
      <c r="E50" s="75"/>
      <c r="F50" s="75"/>
      <c r="G50" s="75"/>
      <c r="H50" s="38">
        <f t="shared" ref="H50:N50" si="11">SUM(H49)</f>
        <v>243748</v>
      </c>
      <c r="I50" s="38">
        <f t="shared" si="11"/>
        <v>0</v>
      </c>
      <c r="J50" s="38">
        <f t="shared" si="11"/>
        <v>0</v>
      </c>
      <c r="K50" s="38">
        <f t="shared" si="11"/>
        <v>0</v>
      </c>
      <c r="L50" s="38">
        <f t="shared" si="11"/>
        <v>0</v>
      </c>
      <c r="M50" s="38">
        <f t="shared" si="11"/>
        <v>0</v>
      </c>
      <c r="N50" s="39">
        <f t="shared" si="11"/>
        <v>243748</v>
      </c>
      <c r="P50" s="12"/>
    </row>
    <row r="51" spans="3:17">
      <c r="C51" s="16" t="s">
        <v>82</v>
      </c>
      <c r="D51" s="52" t="s">
        <v>83</v>
      </c>
      <c r="E51" s="53" t="s">
        <v>18</v>
      </c>
      <c r="F51" s="53" t="s">
        <v>21</v>
      </c>
      <c r="G51" s="53">
        <v>811022688</v>
      </c>
      <c r="H51" s="20">
        <v>26653</v>
      </c>
      <c r="I51" s="4"/>
      <c r="J51" s="4"/>
      <c r="K51" s="4"/>
      <c r="L51" s="4"/>
      <c r="M51" s="4"/>
      <c r="N51" s="9">
        <f t="shared" si="4"/>
        <v>26653</v>
      </c>
      <c r="P51" s="12"/>
    </row>
    <row r="52" spans="3:17">
      <c r="C52" s="74" t="s">
        <v>84</v>
      </c>
      <c r="D52" s="75"/>
      <c r="E52" s="75"/>
      <c r="F52" s="75"/>
      <c r="G52" s="75"/>
      <c r="H52" s="38">
        <f>SUM(H51)</f>
        <v>26653</v>
      </c>
      <c r="I52" s="38">
        <f>+I51</f>
        <v>0</v>
      </c>
      <c r="J52" s="38">
        <f>+J51</f>
        <v>0</v>
      </c>
      <c r="K52" s="38">
        <f>+K51</f>
        <v>0</v>
      </c>
      <c r="L52" s="38">
        <f>+L51</f>
        <v>0</v>
      </c>
      <c r="M52" s="38">
        <f>+M51</f>
        <v>0</v>
      </c>
      <c r="N52" s="39">
        <f>SUM(N51)</f>
        <v>26653</v>
      </c>
      <c r="P52" s="12"/>
    </row>
    <row r="53" spans="3:17">
      <c r="C53" s="76" t="s">
        <v>85</v>
      </c>
      <c r="D53" s="77"/>
      <c r="E53" s="77"/>
      <c r="F53" s="77"/>
      <c r="G53" s="77"/>
      <c r="H53" s="64">
        <f t="shared" ref="H53:M53" si="12">+H52+H50+H48+H46+H42+H38+H35+H33+H27+H24+H22+H18+H16+H13+H11</f>
        <v>173974244.65000001</v>
      </c>
      <c r="I53" s="64">
        <f t="shared" si="12"/>
        <v>0</v>
      </c>
      <c r="J53" s="64">
        <f t="shared" si="12"/>
        <v>6.57</v>
      </c>
      <c r="K53" s="64">
        <f t="shared" si="12"/>
        <v>191.09</v>
      </c>
      <c r="L53" s="64">
        <f t="shared" si="12"/>
        <v>0</v>
      </c>
      <c r="M53" s="64">
        <f t="shared" si="12"/>
        <v>0</v>
      </c>
      <c r="N53" s="65">
        <f>+N38+N46+N22+N11+N35+N42+N18+N52+N27+N33+N13++N24+N48+N16+N50</f>
        <v>173974060.13</v>
      </c>
      <c r="P53" s="12"/>
    </row>
    <row r="54" spans="3:17">
      <c r="C54" s="78" t="s">
        <v>104</v>
      </c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80"/>
    </row>
    <row r="55" spans="3:17">
      <c r="C55" s="2"/>
      <c r="D55" s="2"/>
    </row>
    <row r="56" spans="3:17">
      <c r="C56" s="66" t="s">
        <v>4</v>
      </c>
      <c r="D56" s="67" t="s">
        <v>5</v>
      </c>
      <c r="E56" s="68" t="s">
        <v>6</v>
      </c>
      <c r="F56" s="68" t="s">
        <v>7</v>
      </c>
      <c r="G56" s="68" t="s">
        <v>8</v>
      </c>
      <c r="H56" s="69" t="s">
        <v>87</v>
      </c>
      <c r="I56" s="33"/>
      <c r="L56" s="31"/>
      <c r="M56" s="31"/>
      <c r="N56" s="34"/>
    </row>
    <row r="57" spans="3:17">
      <c r="C57" s="6" t="s">
        <v>88</v>
      </c>
      <c r="D57" s="43">
        <v>1101203000501</v>
      </c>
      <c r="E57" s="8" t="s">
        <v>89</v>
      </c>
      <c r="F57" s="8" t="s">
        <v>90</v>
      </c>
      <c r="G57" s="8">
        <v>800143157</v>
      </c>
      <c r="H57" s="5">
        <v>297874094.88999999</v>
      </c>
      <c r="N57" s="36"/>
    </row>
    <row r="58" spans="3:17">
      <c r="C58" s="6" t="s">
        <v>88</v>
      </c>
      <c r="D58" s="43">
        <v>1101203000511</v>
      </c>
      <c r="E58" s="8" t="s">
        <v>89</v>
      </c>
      <c r="F58" s="8" t="s">
        <v>91</v>
      </c>
      <c r="G58" s="8">
        <v>800143157</v>
      </c>
      <c r="H58" s="5">
        <v>3903511.44</v>
      </c>
      <c r="L58" s="31"/>
      <c r="M58" s="31"/>
      <c r="N58" s="34"/>
    </row>
    <row r="59" spans="3:17">
      <c r="C59" s="6" t="s">
        <v>88</v>
      </c>
      <c r="D59" s="43">
        <v>1101203000514</v>
      </c>
      <c r="E59" s="8" t="s">
        <v>89</v>
      </c>
      <c r="F59" s="8" t="s">
        <v>92</v>
      </c>
      <c r="G59" s="8">
        <v>800143157</v>
      </c>
      <c r="H59" s="5">
        <v>73525.259999999995</v>
      </c>
      <c r="N59" s="34"/>
    </row>
    <row r="60" spans="3:17">
      <c r="C60" s="6" t="s">
        <v>88</v>
      </c>
      <c r="D60" s="58">
        <v>1101203000782</v>
      </c>
      <c r="E60" s="8" t="s">
        <v>89</v>
      </c>
      <c r="F60" s="8" t="s">
        <v>93</v>
      </c>
      <c r="G60" s="8">
        <v>800143157</v>
      </c>
      <c r="H60" s="5">
        <v>31934372.309999999</v>
      </c>
      <c r="N60" s="34"/>
      <c r="Q60" s="2"/>
    </row>
    <row r="61" spans="3:17">
      <c r="C61" s="44" t="s">
        <v>94</v>
      </c>
      <c r="D61" s="45"/>
      <c r="E61" s="46"/>
      <c r="F61" s="46"/>
      <c r="G61" s="46"/>
      <c r="H61" s="47">
        <f>SUM(H57:H60)</f>
        <v>333785503.89999998</v>
      </c>
      <c r="N61" s="34"/>
      <c r="Q61" s="2"/>
    </row>
    <row r="62" spans="3:17">
      <c r="C62" s="6" t="s">
        <v>95</v>
      </c>
      <c r="D62" s="7"/>
      <c r="E62" s="8"/>
      <c r="F62" s="8"/>
      <c r="G62" s="8"/>
      <c r="H62" s="5">
        <v>0.94</v>
      </c>
      <c r="J62" s="32"/>
      <c r="M62" s="92" t="s">
        <v>96</v>
      </c>
      <c r="N62" s="93"/>
      <c r="Q62" s="2"/>
    </row>
    <row r="63" spans="3:17" ht="15.75" thickBot="1">
      <c r="C63" s="48" t="s">
        <v>97</v>
      </c>
      <c r="D63" s="49"/>
      <c r="E63" s="50"/>
      <c r="F63" s="50"/>
      <c r="G63" s="50"/>
      <c r="H63" s="51">
        <f>VALUE(FIXED(+H61+N53+H62,2))</f>
        <v>507759564.97000003</v>
      </c>
      <c r="I63" s="37"/>
      <c r="J63" s="33"/>
      <c r="M63" s="70" t="s">
        <v>98</v>
      </c>
      <c r="N63" s="71">
        <f>+'[5]1 BALANCE_GRAL'!N107-'[5]1 BALANCE_GRAL'!M107-('[5]1 BALANCE_GRAL'!M97-'[5]1 BALANCE_GRAL'!N97)-H63</f>
        <v>0</v>
      </c>
      <c r="Q63" s="2"/>
    </row>
    <row r="64" spans="3:17" ht="16.5" thickTop="1" thickBot="1">
      <c r="C64" s="42" t="s">
        <v>99</v>
      </c>
      <c r="D64" s="17"/>
      <c r="E64" s="18"/>
      <c r="F64" s="18"/>
      <c r="G64" s="18"/>
      <c r="H64" s="18"/>
      <c r="I64" s="18"/>
      <c r="J64" s="18"/>
      <c r="K64" s="18"/>
      <c r="L64" s="18"/>
      <c r="M64" s="18"/>
      <c r="N64" s="19"/>
      <c r="Q64" s="28"/>
    </row>
    <row r="65" spans="1:15" ht="15.75" thickTop="1">
      <c r="A65" s="2" t="s">
        <v>100</v>
      </c>
      <c r="B65" s="2" t="s">
        <v>100</v>
      </c>
      <c r="C65" s="13" t="s">
        <v>100</v>
      </c>
      <c r="D65" s="14" t="s">
        <v>100</v>
      </c>
      <c r="E65" s="2" t="s">
        <v>100</v>
      </c>
      <c r="F65" s="2" t="s">
        <v>100</v>
      </c>
      <c r="G65" s="2" t="s">
        <v>100</v>
      </c>
      <c r="I65" s="2" t="s">
        <v>100</v>
      </c>
      <c r="N65" s="2" t="s">
        <v>101</v>
      </c>
      <c r="O65" s="2" t="s">
        <v>100</v>
      </c>
    </row>
    <row r="66" spans="1:15">
      <c r="H66" s="25"/>
    </row>
    <row r="67" spans="1:15">
      <c r="H67" s="26"/>
    </row>
  </sheetData>
  <mergeCells count="23">
    <mergeCell ref="C1:N2"/>
    <mergeCell ref="C33:G33"/>
    <mergeCell ref="C3:N3"/>
    <mergeCell ref="C4:N4"/>
    <mergeCell ref="C5:N5"/>
    <mergeCell ref="C6:N6"/>
    <mergeCell ref="C11:G11"/>
    <mergeCell ref="C13:G13"/>
    <mergeCell ref="C16:G16"/>
    <mergeCell ref="C18:G18"/>
    <mergeCell ref="C22:G22"/>
    <mergeCell ref="C24:G24"/>
    <mergeCell ref="C27:G27"/>
    <mergeCell ref="C52:G52"/>
    <mergeCell ref="C53:G53"/>
    <mergeCell ref="C54:N54"/>
    <mergeCell ref="M62:N62"/>
    <mergeCell ref="C35:G35"/>
    <mergeCell ref="C38:G38"/>
    <mergeCell ref="C42:G42"/>
    <mergeCell ref="C46:G46"/>
    <mergeCell ref="C48:G48"/>
    <mergeCell ref="C50:G50"/>
  </mergeCells>
  <conditionalFormatting sqref="M63:N63">
    <cfRule type="expression" dxfId="13" priority="2">
      <formula>$N$63&lt;&gt;0</formula>
    </cfRule>
  </conditionalFormatting>
  <conditionalFormatting sqref="M62:N62">
    <cfRule type="expression" dxfId="12" priority="1">
      <formula>$N$63&lt;&gt;0</formula>
    </cfRule>
  </conditionalFormatting>
  <pageMargins left="0.23622047244094491" right="0.23622047244094491" top="0.35433070866141736" bottom="0.35433070866141736" header="0.31496062992125984" footer="0.31496062992125984"/>
  <pageSetup scale="51" orientation="landscape" horizontalDpi="4294967293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Q64"/>
  <sheetViews>
    <sheetView zoomScale="66" zoomScaleNormal="66" workbookViewId="0">
      <selection sqref="A1:XFD1048576"/>
    </sheetView>
  </sheetViews>
  <sheetFormatPr baseColWidth="10" defaultColWidth="15.42578125" defaultRowHeight="15"/>
  <cols>
    <col min="1" max="1" width="22.140625" style="13" customWidth="1"/>
    <col min="2" max="2" width="25.7109375" style="14" customWidth="1"/>
    <col min="3" max="3" width="15.42578125" style="2"/>
    <col min="4" max="5" width="19.140625" style="2" customWidth="1"/>
    <col min="6" max="6" width="28" style="2" customWidth="1"/>
    <col min="7" max="7" width="14.5703125" style="2" customWidth="1"/>
    <col min="8" max="8" width="14.7109375" style="2" customWidth="1"/>
    <col min="9" max="9" width="15" style="2" customWidth="1"/>
    <col min="10" max="10" width="13.7109375" style="2" customWidth="1"/>
    <col min="11" max="11" width="15.42578125" style="2"/>
    <col min="12" max="12" width="26.7109375" style="2" customWidth="1"/>
    <col min="13" max="14" width="15.42578125" style="2"/>
    <col min="15" max="15" width="15.42578125" style="11"/>
    <col min="16" max="16384" width="15.42578125" style="2"/>
  </cols>
  <sheetData>
    <row r="1" spans="1:15" ht="53.25" customHeight="1" thickBot="1">
      <c r="A1" s="96" t="s">
        <v>107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</row>
    <row r="2" spans="1:15" ht="25.5" customHeight="1" thickTop="1">
      <c r="A2" s="84" t="s">
        <v>0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6"/>
    </row>
    <row r="3" spans="1:15" ht="25.5" customHeight="1">
      <c r="A3" s="81" t="s">
        <v>1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3"/>
    </row>
    <row r="4" spans="1:15" ht="15" customHeight="1">
      <c r="A4" s="87" t="s">
        <v>2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9"/>
    </row>
    <row r="5" spans="1:15" ht="18.75">
      <c r="A5" s="87" t="str">
        <f>+[6]DATOS!P2</f>
        <v>DEL 01 JUNIO DE 2023 AL 30 DE JUNIO DE 2023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9"/>
    </row>
    <row r="6" spans="1:15" ht="93" customHeight="1" thickBot="1">
      <c r="A6" s="59" t="s">
        <v>4</v>
      </c>
      <c r="B6" s="60" t="s">
        <v>5</v>
      </c>
      <c r="C6" s="60" t="s">
        <v>6</v>
      </c>
      <c r="D6" s="60" t="s">
        <v>7</v>
      </c>
      <c r="E6" s="60" t="s">
        <v>8</v>
      </c>
      <c r="F6" s="60" t="s">
        <v>9</v>
      </c>
      <c r="G6" s="60" t="s">
        <v>10</v>
      </c>
      <c r="H6" s="60" t="s">
        <v>11</v>
      </c>
      <c r="I6" s="60" t="s">
        <v>12</v>
      </c>
      <c r="J6" s="60" t="s">
        <v>13</v>
      </c>
      <c r="K6" s="60" t="s">
        <v>14</v>
      </c>
      <c r="L6" s="61" t="s">
        <v>15</v>
      </c>
    </row>
    <row r="7" spans="1:15" s="1" customFormat="1" ht="15.75" thickTop="1">
      <c r="A7" s="16" t="s">
        <v>16</v>
      </c>
      <c r="B7" s="52" t="s">
        <v>17</v>
      </c>
      <c r="C7" s="53" t="s">
        <v>18</v>
      </c>
      <c r="D7" s="54" t="s">
        <v>19</v>
      </c>
      <c r="E7" s="53">
        <v>860002964</v>
      </c>
      <c r="F7" s="4">
        <v>72</v>
      </c>
      <c r="G7" s="4"/>
      <c r="H7" s="4"/>
      <c r="I7" s="4"/>
      <c r="J7" s="4"/>
      <c r="K7" s="4"/>
      <c r="L7" s="9">
        <f>SUM(F7:J7)-I7</f>
        <v>72</v>
      </c>
      <c r="N7" s="12"/>
      <c r="O7" s="10"/>
    </row>
    <row r="8" spans="1:15" s="1" customFormat="1">
      <c r="A8" s="16" t="s">
        <v>16</v>
      </c>
      <c r="B8" s="52" t="s">
        <v>20</v>
      </c>
      <c r="C8" s="53" t="s">
        <v>18</v>
      </c>
      <c r="D8" s="54" t="s">
        <v>21</v>
      </c>
      <c r="E8" s="53">
        <v>860002964</v>
      </c>
      <c r="F8" s="28">
        <v>26224</v>
      </c>
      <c r="G8" s="4"/>
      <c r="H8" s="4"/>
      <c r="I8" s="4"/>
      <c r="J8" s="4"/>
      <c r="K8" s="4"/>
      <c r="L8" s="9">
        <f>SUM(F8:J8)-I8</f>
        <v>26224</v>
      </c>
      <c r="N8" s="12"/>
      <c r="O8" s="10"/>
    </row>
    <row r="9" spans="1:15" s="1" customFormat="1">
      <c r="A9" s="90" t="s">
        <v>22</v>
      </c>
      <c r="B9" s="91"/>
      <c r="C9" s="91"/>
      <c r="D9" s="91"/>
      <c r="E9" s="91"/>
      <c r="F9" s="38">
        <f t="shared" ref="F9:L9" si="0">SUM(F7:F8)</f>
        <v>26296</v>
      </c>
      <c r="G9" s="38">
        <f t="shared" si="0"/>
        <v>0</v>
      </c>
      <c r="H9" s="38">
        <f t="shared" si="0"/>
        <v>0</v>
      </c>
      <c r="I9" s="38">
        <f t="shared" si="0"/>
        <v>0</v>
      </c>
      <c r="J9" s="38">
        <f t="shared" si="0"/>
        <v>0</v>
      </c>
      <c r="K9" s="38">
        <f t="shared" si="0"/>
        <v>0</v>
      </c>
      <c r="L9" s="39">
        <f t="shared" si="0"/>
        <v>26296</v>
      </c>
      <c r="N9" s="12"/>
      <c r="O9" s="10"/>
    </row>
    <row r="10" spans="1:15" s="1" customFormat="1">
      <c r="A10" s="55" t="s">
        <v>23</v>
      </c>
      <c r="B10" s="56">
        <v>220470174335</v>
      </c>
      <c r="C10" s="53" t="s">
        <v>18</v>
      </c>
      <c r="D10" s="53" t="s">
        <v>21</v>
      </c>
      <c r="E10" s="53">
        <v>860007738</v>
      </c>
      <c r="F10" s="29">
        <v>15509.979999999994</v>
      </c>
      <c r="G10" s="4"/>
      <c r="H10" s="4"/>
      <c r="I10" s="4"/>
      <c r="J10" s="4"/>
      <c r="K10" s="4"/>
      <c r="L10" s="9">
        <f>SUM(F10:J10)-I10</f>
        <v>15509.979999999994</v>
      </c>
      <c r="N10" s="12"/>
      <c r="O10" s="10"/>
    </row>
    <row r="11" spans="1:15" s="1" customFormat="1">
      <c r="A11" s="74" t="s">
        <v>24</v>
      </c>
      <c r="B11" s="75"/>
      <c r="C11" s="75"/>
      <c r="D11" s="75"/>
      <c r="E11" s="75"/>
      <c r="F11" s="38">
        <f>SUM(F10)</f>
        <v>15509.979999999994</v>
      </c>
      <c r="G11" s="38">
        <f>+G10</f>
        <v>0</v>
      </c>
      <c r="H11" s="38">
        <f>+H10</f>
        <v>0</v>
      </c>
      <c r="I11" s="38">
        <f>+I10</f>
        <v>0</v>
      </c>
      <c r="J11" s="38">
        <f>+J10</f>
        <v>0</v>
      </c>
      <c r="K11" s="38">
        <f>+K10</f>
        <v>0</v>
      </c>
      <c r="L11" s="39">
        <f>SUM(L10)</f>
        <v>15509.979999999994</v>
      </c>
      <c r="N11" s="12"/>
      <c r="O11" s="10"/>
    </row>
    <row r="12" spans="1:15" s="1" customFormat="1">
      <c r="A12" s="16" t="s">
        <v>25</v>
      </c>
      <c r="B12" s="52" t="s">
        <v>26</v>
      </c>
      <c r="C12" s="53" t="s">
        <v>18</v>
      </c>
      <c r="D12" s="53" t="s">
        <v>21</v>
      </c>
      <c r="E12" s="53">
        <v>890903938</v>
      </c>
      <c r="F12" s="29">
        <v>769032.9500000003</v>
      </c>
      <c r="G12" s="4"/>
      <c r="H12" s="4"/>
      <c r="I12" s="4"/>
      <c r="J12" s="4"/>
      <c r="K12" s="23"/>
      <c r="L12" s="9">
        <f>+F12+G12+H12-I12+J12+K12</f>
        <v>769032.9500000003</v>
      </c>
      <c r="N12" s="12"/>
      <c r="O12" s="10"/>
    </row>
    <row r="13" spans="1:15" s="1" customFormat="1">
      <c r="A13" s="16" t="s">
        <v>25</v>
      </c>
      <c r="B13" s="52">
        <v>3186123122</v>
      </c>
      <c r="C13" s="53" t="s">
        <v>18</v>
      </c>
      <c r="D13" s="53" t="s">
        <v>21</v>
      </c>
      <c r="E13" s="53">
        <v>890903938</v>
      </c>
      <c r="F13" s="29">
        <v>1532174.06</v>
      </c>
      <c r="G13" s="4"/>
      <c r="H13" s="4"/>
      <c r="I13" s="4"/>
      <c r="J13" s="4"/>
      <c r="K13" s="23"/>
      <c r="L13" s="9">
        <f>+F13+G13+H13-I13+J13+K13</f>
        <v>1532174.06</v>
      </c>
      <c r="N13" s="12"/>
      <c r="O13" s="10"/>
    </row>
    <row r="14" spans="1:15" s="1" customFormat="1">
      <c r="A14" s="74" t="s">
        <v>27</v>
      </c>
      <c r="B14" s="75"/>
      <c r="C14" s="75"/>
      <c r="D14" s="75"/>
      <c r="E14" s="75"/>
      <c r="F14" s="38">
        <f>SUM(F12:F13)</f>
        <v>2301207.0100000002</v>
      </c>
      <c r="G14" s="38">
        <f t="shared" ref="G14:L14" si="1">SUM(G12:G13)</f>
        <v>0</v>
      </c>
      <c r="H14" s="38">
        <f t="shared" si="1"/>
        <v>0</v>
      </c>
      <c r="I14" s="38">
        <f t="shared" si="1"/>
        <v>0</v>
      </c>
      <c r="J14" s="38">
        <f t="shared" si="1"/>
        <v>0</v>
      </c>
      <c r="K14" s="38">
        <f t="shared" si="1"/>
        <v>0</v>
      </c>
      <c r="L14" s="39">
        <f t="shared" si="1"/>
        <v>2301207.0100000002</v>
      </c>
      <c r="N14" s="12"/>
      <c r="O14" s="10"/>
    </row>
    <row r="15" spans="1:15" s="1" customFormat="1">
      <c r="A15" s="16" t="s">
        <v>28</v>
      </c>
      <c r="B15" s="52" t="s">
        <v>29</v>
      </c>
      <c r="C15" s="53" t="s">
        <v>18</v>
      </c>
      <c r="D15" s="53" t="s">
        <v>21</v>
      </c>
      <c r="E15" s="53">
        <v>860050750</v>
      </c>
      <c r="F15" s="27">
        <v>47135</v>
      </c>
      <c r="G15" s="4"/>
      <c r="H15" s="4"/>
      <c r="I15" s="4"/>
      <c r="J15" s="4"/>
      <c r="K15" s="4"/>
      <c r="L15" s="9">
        <f>SUM(F15:J15)-I15</f>
        <v>47135</v>
      </c>
      <c r="N15" s="12"/>
      <c r="O15" s="10"/>
    </row>
    <row r="16" spans="1:15" s="1" customFormat="1">
      <c r="A16" s="74" t="s">
        <v>30</v>
      </c>
      <c r="B16" s="75"/>
      <c r="C16" s="75"/>
      <c r="D16" s="75"/>
      <c r="E16" s="75"/>
      <c r="F16" s="38">
        <f>SUM(F15)</f>
        <v>47135</v>
      </c>
      <c r="G16" s="38">
        <f>+G15</f>
        <v>0</v>
      </c>
      <c r="H16" s="38">
        <f>+H15</f>
        <v>0</v>
      </c>
      <c r="I16" s="38">
        <f>+I15</f>
        <v>0</v>
      </c>
      <c r="J16" s="38">
        <f>+J15</f>
        <v>0</v>
      </c>
      <c r="K16" s="38">
        <f>+K15</f>
        <v>0</v>
      </c>
      <c r="L16" s="39">
        <f>SUM(L15)</f>
        <v>47135</v>
      </c>
      <c r="N16" s="12"/>
      <c r="O16" s="10"/>
    </row>
    <row r="17" spans="1:15" s="1" customFormat="1">
      <c r="A17" s="16" t="s">
        <v>31</v>
      </c>
      <c r="B17" s="52" t="s">
        <v>32</v>
      </c>
      <c r="C17" s="53" t="s">
        <v>18</v>
      </c>
      <c r="D17" s="53" t="s">
        <v>21</v>
      </c>
      <c r="E17" s="53">
        <v>860003020</v>
      </c>
      <c r="F17" s="21">
        <v>10500</v>
      </c>
      <c r="G17" s="4"/>
      <c r="H17" s="4"/>
      <c r="I17" s="4"/>
      <c r="J17" s="4"/>
      <c r="K17" s="4"/>
      <c r="L17" s="9">
        <f>SUM(F17:J17)-I17</f>
        <v>10500</v>
      </c>
      <c r="N17" s="12"/>
      <c r="O17" s="10"/>
    </row>
    <row r="18" spans="1:15" s="1" customFormat="1">
      <c r="A18" s="16" t="s">
        <v>31</v>
      </c>
      <c r="B18" s="52" t="s">
        <v>33</v>
      </c>
      <c r="C18" s="53" t="s">
        <v>34</v>
      </c>
      <c r="D18" s="53" t="s">
        <v>35</v>
      </c>
      <c r="E18" s="53">
        <v>860003020</v>
      </c>
      <c r="F18" s="21">
        <v>0</v>
      </c>
      <c r="G18" s="4"/>
      <c r="H18" s="4"/>
      <c r="I18" s="4"/>
      <c r="J18" s="4"/>
      <c r="K18" s="4"/>
      <c r="L18" s="9">
        <f>SUM(F18:J18)-I18</f>
        <v>0</v>
      </c>
      <c r="N18" s="12"/>
      <c r="O18" s="10"/>
    </row>
    <row r="19" spans="1:15" s="1" customFormat="1">
      <c r="A19" s="16" t="s">
        <v>31</v>
      </c>
      <c r="B19" s="52" t="s">
        <v>103</v>
      </c>
      <c r="C19" s="53" t="s">
        <v>18</v>
      </c>
      <c r="D19" s="53" t="s">
        <v>21</v>
      </c>
      <c r="E19" s="53">
        <v>860003020</v>
      </c>
      <c r="F19" s="21">
        <v>0</v>
      </c>
      <c r="G19" s="4"/>
      <c r="H19" s="4"/>
      <c r="I19" s="4"/>
      <c r="J19" s="4"/>
      <c r="K19" s="4"/>
      <c r="L19" s="9">
        <f>SUM(F19:J19)-I19</f>
        <v>0</v>
      </c>
      <c r="N19" s="12"/>
      <c r="O19" s="10"/>
    </row>
    <row r="20" spans="1:15" s="1" customFormat="1">
      <c r="A20" s="74" t="s">
        <v>36</v>
      </c>
      <c r="B20" s="75"/>
      <c r="C20" s="75"/>
      <c r="D20" s="75"/>
      <c r="E20" s="75"/>
      <c r="F20" s="38">
        <f>SUM(F17:F19)</f>
        <v>10500</v>
      </c>
      <c r="G20" s="38">
        <f>SUM(G17:G18)</f>
        <v>0</v>
      </c>
      <c r="H20" s="38">
        <f>SUM(H17:H18)</f>
        <v>0</v>
      </c>
      <c r="I20" s="38">
        <f>SUM(I17:I18)</f>
        <v>0</v>
      </c>
      <c r="J20" s="38">
        <f>SUM(J17:J18)</f>
        <v>0</v>
      </c>
      <c r="K20" s="38">
        <f>SUM(K17:K18)</f>
        <v>0</v>
      </c>
      <c r="L20" s="39">
        <f>SUM(L17:L19)</f>
        <v>10500</v>
      </c>
      <c r="N20" s="12"/>
      <c r="O20" s="10"/>
    </row>
    <row r="21" spans="1:15" s="1" customFormat="1" hidden="1">
      <c r="A21" s="16" t="s">
        <v>37</v>
      </c>
      <c r="B21" s="52" t="s">
        <v>38</v>
      </c>
      <c r="C21" s="53" t="s">
        <v>34</v>
      </c>
      <c r="D21" s="53" t="s">
        <v>21</v>
      </c>
      <c r="E21" s="53">
        <v>860007660</v>
      </c>
      <c r="F21" s="30"/>
      <c r="G21" s="4"/>
      <c r="H21" s="4"/>
      <c r="I21" s="4"/>
      <c r="J21" s="4"/>
      <c r="K21" s="4"/>
      <c r="L21" s="9">
        <f>SUM(F21:J21)-I21</f>
        <v>0</v>
      </c>
      <c r="N21" s="12"/>
      <c r="O21" s="10"/>
    </row>
    <row r="22" spans="1:15" s="1" customFormat="1" hidden="1">
      <c r="A22" s="74" t="s">
        <v>39</v>
      </c>
      <c r="B22" s="75"/>
      <c r="C22" s="75"/>
      <c r="D22" s="75"/>
      <c r="E22" s="75"/>
      <c r="F22" s="38">
        <f t="shared" ref="F22:L22" si="2">SUM(F21)</f>
        <v>0</v>
      </c>
      <c r="G22" s="38">
        <f t="shared" si="2"/>
        <v>0</v>
      </c>
      <c r="H22" s="38">
        <f t="shared" si="2"/>
        <v>0</v>
      </c>
      <c r="I22" s="38">
        <f t="shared" si="2"/>
        <v>0</v>
      </c>
      <c r="J22" s="38">
        <f t="shared" si="2"/>
        <v>0</v>
      </c>
      <c r="K22" s="38">
        <f t="shared" si="2"/>
        <v>0</v>
      </c>
      <c r="L22" s="39">
        <f t="shared" si="2"/>
        <v>0</v>
      </c>
      <c r="N22" s="12"/>
      <c r="O22" s="10"/>
    </row>
    <row r="23" spans="1:15" s="1" customFormat="1">
      <c r="A23" s="16" t="s">
        <v>40</v>
      </c>
      <c r="B23" s="52" t="s">
        <v>41</v>
      </c>
      <c r="C23" s="53" t="s">
        <v>18</v>
      </c>
      <c r="D23" s="53" t="s">
        <v>21</v>
      </c>
      <c r="E23" s="53">
        <v>860034594</v>
      </c>
      <c r="F23" s="3">
        <v>704.99</v>
      </c>
      <c r="G23" s="4"/>
      <c r="H23" s="4"/>
      <c r="I23" s="4"/>
      <c r="J23" s="4"/>
      <c r="K23" s="4"/>
      <c r="L23" s="9">
        <f>SUM(F23:J23)-I23</f>
        <v>704.99</v>
      </c>
      <c r="N23" s="12"/>
      <c r="O23" s="10"/>
    </row>
    <row r="24" spans="1:15" s="1" customFormat="1">
      <c r="A24" s="16" t="s">
        <v>40</v>
      </c>
      <c r="B24" s="52" t="s">
        <v>42</v>
      </c>
      <c r="C24" s="53" t="s">
        <v>18</v>
      </c>
      <c r="D24" s="53" t="s">
        <v>21</v>
      </c>
      <c r="E24" s="53">
        <v>860034594</v>
      </c>
      <c r="F24" s="3">
        <v>191.04</v>
      </c>
      <c r="G24" s="4"/>
      <c r="H24" s="4"/>
      <c r="I24" s="4"/>
      <c r="J24" s="4"/>
      <c r="K24" s="4"/>
      <c r="L24" s="9">
        <f>SUM(F24:J24)-I24</f>
        <v>191.04</v>
      </c>
      <c r="N24" s="12"/>
      <c r="O24" s="10"/>
    </row>
    <row r="25" spans="1:15" s="1" customFormat="1">
      <c r="A25" s="74" t="s">
        <v>43</v>
      </c>
      <c r="B25" s="75"/>
      <c r="C25" s="75"/>
      <c r="D25" s="75"/>
      <c r="E25" s="75"/>
      <c r="F25" s="38">
        <f t="shared" ref="F25:L25" si="3">SUM(F23:F24)</f>
        <v>896.03</v>
      </c>
      <c r="G25" s="38">
        <f t="shared" si="3"/>
        <v>0</v>
      </c>
      <c r="H25" s="38">
        <f t="shared" si="3"/>
        <v>0</v>
      </c>
      <c r="I25" s="38">
        <f t="shared" si="3"/>
        <v>0</v>
      </c>
      <c r="J25" s="38">
        <f t="shared" si="3"/>
        <v>0</v>
      </c>
      <c r="K25" s="38">
        <f t="shared" si="3"/>
        <v>0</v>
      </c>
      <c r="L25" s="39">
        <f t="shared" si="3"/>
        <v>896.03</v>
      </c>
      <c r="N25" s="12"/>
      <c r="O25" s="10"/>
    </row>
    <row r="26" spans="1:15" s="1" customFormat="1">
      <c r="A26" s="16" t="s">
        <v>44</v>
      </c>
      <c r="B26" s="52" t="s">
        <v>45</v>
      </c>
      <c r="C26" s="53" t="s">
        <v>34</v>
      </c>
      <c r="D26" s="53" t="s">
        <v>35</v>
      </c>
      <c r="E26" s="53">
        <v>890300279</v>
      </c>
      <c r="F26" s="4">
        <v>370799.7300000001</v>
      </c>
      <c r="G26" s="4"/>
      <c r="H26" s="4"/>
      <c r="I26" s="4"/>
      <c r="J26" s="4"/>
      <c r="K26" s="4"/>
      <c r="L26" s="9">
        <f>SUM(F26:J26)-I26+K26</f>
        <v>370799.7300000001</v>
      </c>
      <c r="M26" s="12"/>
      <c r="N26" s="12"/>
      <c r="O26" s="10"/>
    </row>
    <row r="27" spans="1:15" s="1" customFormat="1">
      <c r="A27" s="16" t="s">
        <v>44</v>
      </c>
      <c r="B27" s="52" t="s">
        <v>46</v>
      </c>
      <c r="C27" s="53" t="s">
        <v>34</v>
      </c>
      <c r="D27" s="53" t="s">
        <v>47</v>
      </c>
      <c r="E27" s="53">
        <v>890300279</v>
      </c>
      <c r="F27" s="4">
        <v>1827296.7700000003</v>
      </c>
      <c r="G27" s="4"/>
      <c r="H27" s="4"/>
      <c r="I27" s="4"/>
      <c r="J27" s="4"/>
      <c r="K27" s="4"/>
      <c r="L27" s="9">
        <f t="shared" ref="L27:L49" si="4">SUM(F27:J27)-I27</f>
        <v>1827296.7700000003</v>
      </c>
      <c r="M27" s="15"/>
      <c r="N27" s="12"/>
      <c r="O27" s="10"/>
    </row>
    <row r="28" spans="1:15" s="1" customFormat="1">
      <c r="A28" s="16" t="s">
        <v>44</v>
      </c>
      <c r="B28" s="52" t="s">
        <v>48</v>
      </c>
      <c r="C28" s="53" t="s">
        <v>34</v>
      </c>
      <c r="D28" s="53" t="s">
        <v>49</v>
      </c>
      <c r="E28" s="53">
        <v>890300279</v>
      </c>
      <c r="F28" s="4">
        <v>2716512.939999999</v>
      </c>
      <c r="G28" s="4"/>
      <c r="H28" s="4"/>
      <c r="I28" s="4"/>
      <c r="J28" s="4"/>
      <c r="K28" s="4"/>
      <c r="L28" s="9">
        <f t="shared" si="4"/>
        <v>2716512.939999999</v>
      </c>
      <c r="M28" s="15"/>
      <c r="N28" s="12"/>
      <c r="O28" s="10"/>
    </row>
    <row r="29" spans="1:15" s="1" customFormat="1">
      <c r="A29" s="16" t="s">
        <v>44</v>
      </c>
      <c r="B29" s="52" t="s">
        <v>50</v>
      </c>
      <c r="C29" s="53" t="s">
        <v>34</v>
      </c>
      <c r="D29" s="53" t="s">
        <v>51</v>
      </c>
      <c r="E29" s="53">
        <v>890300279</v>
      </c>
      <c r="F29" s="4">
        <v>72.399999999999977</v>
      </c>
      <c r="G29" s="4"/>
      <c r="H29" s="4"/>
      <c r="I29" s="4"/>
      <c r="J29" s="4"/>
      <c r="K29" s="4"/>
      <c r="L29" s="9">
        <f t="shared" si="4"/>
        <v>72.399999999999977</v>
      </c>
      <c r="N29" s="12"/>
      <c r="O29" s="10"/>
    </row>
    <row r="30" spans="1:15" s="1" customFormat="1">
      <c r="A30" s="16" t="s">
        <v>44</v>
      </c>
      <c r="B30" s="52" t="s">
        <v>52</v>
      </c>
      <c r="C30" s="53" t="s">
        <v>18</v>
      </c>
      <c r="D30" s="53" t="s">
        <v>53</v>
      </c>
      <c r="E30" s="53">
        <v>890300279</v>
      </c>
      <c r="F30" s="4">
        <v>119643402.89</v>
      </c>
      <c r="G30" s="4"/>
      <c r="H30" s="4"/>
      <c r="I30" s="4"/>
      <c r="J30" s="4"/>
      <c r="K30" s="4"/>
      <c r="L30" s="9">
        <f t="shared" si="4"/>
        <v>119643402.89</v>
      </c>
      <c r="N30" s="12"/>
      <c r="O30" s="10"/>
    </row>
    <row r="31" spans="1:15" s="1" customFormat="1">
      <c r="A31" s="74" t="s">
        <v>54</v>
      </c>
      <c r="B31" s="75"/>
      <c r="C31" s="75"/>
      <c r="D31" s="75"/>
      <c r="E31" s="75"/>
      <c r="F31" s="38">
        <f t="shared" ref="F31:L31" si="5">SUM(F26:F30)</f>
        <v>124558084.73</v>
      </c>
      <c r="G31" s="38">
        <f t="shared" si="5"/>
        <v>0</v>
      </c>
      <c r="H31" s="38">
        <f t="shared" si="5"/>
        <v>0</v>
      </c>
      <c r="I31" s="38">
        <f t="shared" si="5"/>
        <v>0</v>
      </c>
      <c r="J31" s="38">
        <f t="shared" si="5"/>
        <v>0</v>
      </c>
      <c r="K31" s="38">
        <f t="shared" si="5"/>
        <v>0</v>
      </c>
      <c r="L31" s="39">
        <f t="shared" si="5"/>
        <v>124558084.73</v>
      </c>
      <c r="N31" s="12"/>
      <c r="O31" s="10"/>
    </row>
    <row r="32" spans="1:15" s="1" customFormat="1">
      <c r="A32" s="16" t="s">
        <v>55</v>
      </c>
      <c r="B32" s="52" t="s">
        <v>56</v>
      </c>
      <c r="C32" s="53" t="s">
        <v>18</v>
      </c>
      <c r="D32" s="53" t="s">
        <v>21</v>
      </c>
      <c r="E32" s="53">
        <v>860007335</v>
      </c>
      <c r="F32" s="3">
        <v>1457.97</v>
      </c>
      <c r="G32" s="4"/>
      <c r="H32" s="4"/>
      <c r="I32" s="4"/>
      <c r="J32" s="4"/>
      <c r="K32" s="23"/>
      <c r="L32" s="9">
        <f t="shared" si="4"/>
        <v>1457.97</v>
      </c>
      <c r="N32" s="12"/>
      <c r="O32" s="10"/>
    </row>
    <row r="33" spans="1:17" s="1" customFormat="1">
      <c r="A33" s="74" t="s">
        <v>57</v>
      </c>
      <c r="B33" s="75"/>
      <c r="C33" s="75"/>
      <c r="D33" s="75"/>
      <c r="E33" s="75"/>
      <c r="F33" s="38">
        <f t="shared" ref="F33:K33" si="6">SUM(F32)</f>
        <v>1457.97</v>
      </c>
      <c r="G33" s="38">
        <f t="shared" si="6"/>
        <v>0</v>
      </c>
      <c r="H33" s="38">
        <f t="shared" si="6"/>
        <v>0</v>
      </c>
      <c r="I33" s="38">
        <f t="shared" si="6"/>
        <v>0</v>
      </c>
      <c r="J33" s="38">
        <f t="shared" si="6"/>
        <v>0</v>
      </c>
      <c r="K33" s="38">
        <f t="shared" si="6"/>
        <v>0</v>
      </c>
      <c r="L33" s="39">
        <f>SUM(L32:L32)</f>
        <v>1457.97</v>
      </c>
      <c r="N33" s="12"/>
      <c r="O33" s="10"/>
    </row>
    <row r="34" spans="1:17">
      <c r="A34" s="16" t="s">
        <v>58</v>
      </c>
      <c r="B34" s="52" t="s">
        <v>59</v>
      </c>
      <c r="C34" s="53" t="s">
        <v>18</v>
      </c>
      <c r="D34" s="53" t="s">
        <v>60</v>
      </c>
      <c r="E34" s="53">
        <v>800037800</v>
      </c>
      <c r="F34" s="24">
        <v>113812</v>
      </c>
      <c r="G34" s="4"/>
      <c r="H34" s="4">
        <v>3.75</v>
      </c>
      <c r="I34" s="4"/>
      <c r="J34" s="4"/>
      <c r="K34" s="4"/>
      <c r="L34" s="9">
        <f>SUM(F34:J34)-I34</f>
        <v>113815.75</v>
      </c>
      <c r="N34" s="12"/>
    </row>
    <row r="35" spans="1:17">
      <c r="A35" s="16" t="s">
        <v>58</v>
      </c>
      <c r="B35" s="52" t="s">
        <v>61</v>
      </c>
      <c r="C35" s="53" t="s">
        <v>18</v>
      </c>
      <c r="D35" s="53" t="s">
        <v>62</v>
      </c>
      <c r="E35" s="53">
        <v>800037800</v>
      </c>
      <c r="F35" s="24">
        <v>469145</v>
      </c>
      <c r="G35" s="4"/>
      <c r="H35" s="4"/>
      <c r="I35" s="4"/>
      <c r="J35" s="4"/>
      <c r="K35" s="4"/>
      <c r="L35" s="9">
        <f t="shared" si="4"/>
        <v>469145</v>
      </c>
      <c r="N35" s="12"/>
    </row>
    <row r="36" spans="1:17">
      <c r="A36" s="74" t="s">
        <v>63</v>
      </c>
      <c r="B36" s="75"/>
      <c r="C36" s="75"/>
      <c r="D36" s="75"/>
      <c r="E36" s="75"/>
      <c r="F36" s="38">
        <f t="shared" ref="F36:L36" si="7">SUM(F34:F35)</f>
        <v>582957</v>
      </c>
      <c r="G36" s="38">
        <f t="shared" si="7"/>
        <v>0</v>
      </c>
      <c r="H36" s="38">
        <f t="shared" si="7"/>
        <v>3.75</v>
      </c>
      <c r="I36" s="38">
        <f t="shared" si="7"/>
        <v>0</v>
      </c>
      <c r="J36" s="38">
        <f t="shared" si="7"/>
        <v>0</v>
      </c>
      <c r="K36" s="38">
        <f t="shared" si="7"/>
        <v>0</v>
      </c>
      <c r="L36" s="39">
        <f t="shared" si="7"/>
        <v>582960.75</v>
      </c>
      <c r="N36" s="12"/>
    </row>
    <row r="37" spans="1:17" s="1" customFormat="1">
      <c r="A37" s="16" t="s">
        <v>64</v>
      </c>
      <c r="B37" s="52" t="s">
        <v>65</v>
      </c>
      <c r="C37" s="53" t="s">
        <v>18</v>
      </c>
      <c r="D37" s="53" t="s">
        <v>21</v>
      </c>
      <c r="E37" s="53">
        <v>860034313</v>
      </c>
      <c r="F37" s="4">
        <v>453535.32</v>
      </c>
      <c r="G37" s="4"/>
      <c r="H37" s="4"/>
      <c r="I37" s="4"/>
      <c r="J37" s="4"/>
      <c r="K37" s="4"/>
      <c r="L37" s="9">
        <f t="shared" si="4"/>
        <v>453535.32</v>
      </c>
      <c r="N37" s="12"/>
      <c r="O37" s="10"/>
    </row>
    <row r="38" spans="1:17" s="1" customFormat="1">
      <c r="A38" s="16" t="s">
        <v>64</v>
      </c>
      <c r="B38" s="52" t="s">
        <v>66</v>
      </c>
      <c r="C38" s="53" t="s">
        <v>34</v>
      </c>
      <c r="D38" s="53" t="s">
        <v>67</v>
      </c>
      <c r="E38" s="53">
        <v>860034313</v>
      </c>
      <c r="F38" s="4">
        <v>0</v>
      </c>
      <c r="G38" s="4"/>
      <c r="H38" s="4"/>
      <c r="I38" s="4"/>
      <c r="J38" s="4"/>
      <c r="K38" s="4"/>
      <c r="L38" s="9">
        <f t="shared" si="4"/>
        <v>0</v>
      </c>
      <c r="N38" s="12"/>
      <c r="O38" s="10"/>
    </row>
    <row r="39" spans="1:17" s="1" customFormat="1">
      <c r="A39" s="16" t="s">
        <v>64</v>
      </c>
      <c r="B39" s="52" t="s">
        <v>68</v>
      </c>
      <c r="C39" s="53" t="s">
        <v>18</v>
      </c>
      <c r="D39" s="53" t="s">
        <v>21</v>
      </c>
      <c r="E39" s="53">
        <v>860034313</v>
      </c>
      <c r="F39" s="4">
        <v>9417.81</v>
      </c>
      <c r="G39" s="4"/>
      <c r="H39" s="4">
        <v>0.2</v>
      </c>
      <c r="I39" s="4"/>
      <c r="J39" s="4"/>
      <c r="K39" s="4"/>
      <c r="L39" s="9">
        <f>SUM(F39:J39)-I39</f>
        <v>9418.01</v>
      </c>
      <c r="N39" s="12"/>
      <c r="O39" s="10"/>
    </row>
    <row r="40" spans="1:17" s="1" customFormat="1">
      <c r="A40" s="74" t="s">
        <v>69</v>
      </c>
      <c r="B40" s="75"/>
      <c r="C40" s="75"/>
      <c r="D40" s="75"/>
      <c r="E40" s="75"/>
      <c r="F40" s="38">
        <f t="shared" ref="F40:L40" si="8">SUM(F37:F39)</f>
        <v>462953.13</v>
      </c>
      <c r="G40" s="38">
        <f t="shared" si="8"/>
        <v>0</v>
      </c>
      <c r="H40" s="38">
        <f t="shared" si="8"/>
        <v>0.2</v>
      </c>
      <c r="I40" s="38">
        <f t="shared" si="8"/>
        <v>0</v>
      </c>
      <c r="J40" s="38">
        <f t="shared" si="8"/>
        <v>0</v>
      </c>
      <c r="K40" s="38">
        <f t="shared" si="8"/>
        <v>0</v>
      </c>
      <c r="L40" s="39">
        <f t="shared" si="8"/>
        <v>462953.33</v>
      </c>
      <c r="N40" s="12"/>
      <c r="O40" s="11"/>
    </row>
    <row r="41" spans="1:17">
      <c r="A41" s="16" t="s">
        <v>70</v>
      </c>
      <c r="B41" s="52" t="s">
        <v>71</v>
      </c>
      <c r="C41" s="53" t="s">
        <v>18</v>
      </c>
      <c r="D41" s="53" t="s">
        <v>72</v>
      </c>
      <c r="E41" s="53">
        <v>860035827</v>
      </c>
      <c r="F41" s="40">
        <v>581.57000000000005</v>
      </c>
      <c r="G41" s="4"/>
      <c r="H41" s="4"/>
      <c r="I41" s="4"/>
      <c r="J41" s="4"/>
      <c r="K41" s="4"/>
      <c r="L41" s="22">
        <f>SUM(F41:J41)-I41-I41</f>
        <v>581.57000000000005</v>
      </c>
      <c r="N41" s="12"/>
      <c r="O41" s="10"/>
    </row>
    <row r="42" spans="1:17">
      <c r="A42" s="16" t="s">
        <v>70</v>
      </c>
      <c r="B42" s="52" t="s">
        <v>73</v>
      </c>
      <c r="C42" s="53" t="s">
        <v>18</v>
      </c>
      <c r="D42" s="53" t="s">
        <v>74</v>
      </c>
      <c r="E42" s="53">
        <v>860035827</v>
      </c>
      <c r="F42" s="3">
        <v>751.97</v>
      </c>
      <c r="G42" s="4"/>
      <c r="H42" s="4"/>
      <c r="I42" s="4"/>
      <c r="J42" s="4"/>
      <c r="K42" s="4"/>
      <c r="L42" s="22">
        <f>SUM(F42:J42)-I42-I42</f>
        <v>751.97</v>
      </c>
      <c r="N42" s="12"/>
    </row>
    <row r="43" spans="1:17">
      <c r="A43" s="16" t="s">
        <v>70</v>
      </c>
      <c r="B43" s="52" t="s">
        <v>75</v>
      </c>
      <c r="C43" s="53" t="s">
        <v>18</v>
      </c>
      <c r="D43" s="53" t="s">
        <v>21</v>
      </c>
      <c r="E43" s="53">
        <v>860035827</v>
      </c>
      <c r="F43" s="3">
        <v>304.8</v>
      </c>
      <c r="G43" s="4"/>
      <c r="H43" s="4"/>
      <c r="I43" s="4"/>
      <c r="J43" s="4"/>
      <c r="K43" s="4"/>
      <c r="L43" s="22">
        <f>SUM(F43:J43)-I43-I43</f>
        <v>304.8</v>
      </c>
      <c r="N43" s="12"/>
    </row>
    <row r="44" spans="1:17">
      <c r="A44" s="74" t="s">
        <v>76</v>
      </c>
      <c r="B44" s="75"/>
      <c r="C44" s="75"/>
      <c r="D44" s="75"/>
      <c r="E44" s="75"/>
      <c r="F44" s="38">
        <f t="shared" ref="F44:L44" si="9">SUM(F41:F43)</f>
        <v>1638.34</v>
      </c>
      <c r="G44" s="38">
        <f t="shared" si="9"/>
        <v>0</v>
      </c>
      <c r="H44" s="38">
        <f t="shared" si="9"/>
        <v>0</v>
      </c>
      <c r="I44" s="38">
        <f t="shared" si="9"/>
        <v>0</v>
      </c>
      <c r="J44" s="38">
        <f t="shared" si="9"/>
        <v>0</v>
      </c>
      <c r="K44" s="38">
        <f t="shared" si="9"/>
        <v>0</v>
      </c>
      <c r="L44" s="39">
        <f t="shared" si="9"/>
        <v>1638.34</v>
      </c>
      <c r="N44" s="12"/>
      <c r="P44" s="11"/>
      <c r="Q44" s="11"/>
    </row>
    <row r="45" spans="1:17">
      <c r="A45" s="16" t="s">
        <v>77</v>
      </c>
      <c r="B45" s="52" t="s">
        <v>78</v>
      </c>
      <c r="C45" s="53" t="s">
        <v>18</v>
      </c>
      <c r="D45" s="53" t="s">
        <v>21</v>
      </c>
      <c r="E45" s="53">
        <v>890200756</v>
      </c>
      <c r="F45" s="15">
        <v>43020.33</v>
      </c>
      <c r="G45" s="4"/>
      <c r="H45" s="4"/>
      <c r="I45" s="4"/>
      <c r="J45" s="4"/>
      <c r="K45" s="4"/>
      <c r="L45" s="9">
        <f t="shared" si="4"/>
        <v>43020.33</v>
      </c>
      <c r="N45" s="12"/>
      <c r="P45" s="11"/>
      <c r="Q45" s="11"/>
    </row>
    <row r="46" spans="1:17">
      <c r="A46" s="74" t="s">
        <v>79</v>
      </c>
      <c r="B46" s="75"/>
      <c r="C46" s="75"/>
      <c r="D46" s="75"/>
      <c r="E46" s="75"/>
      <c r="F46" s="38">
        <f t="shared" ref="F46:L46" si="10">SUM(F45)</f>
        <v>43020.33</v>
      </c>
      <c r="G46" s="38">
        <f t="shared" si="10"/>
        <v>0</v>
      </c>
      <c r="H46" s="38">
        <f t="shared" si="10"/>
        <v>0</v>
      </c>
      <c r="I46" s="38">
        <f t="shared" si="10"/>
        <v>0</v>
      </c>
      <c r="J46" s="38">
        <f t="shared" si="10"/>
        <v>0</v>
      </c>
      <c r="K46" s="38">
        <f t="shared" si="10"/>
        <v>0</v>
      </c>
      <c r="L46" s="39">
        <f t="shared" si="10"/>
        <v>43020.33</v>
      </c>
      <c r="N46" s="12"/>
      <c r="P46" s="11"/>
      <c r="Q46" s="11"/>
    </row>
    <row r="47" spans="1:17">
      <c r="A47" s="16" t="s">
        <v>80</v>
      </c>
      <c r="B47" s="57">
        <v>140201246301</v>
      </c>
      <c r="C47" s="53" t="s">
        <v>18</v>
      </c>
      <c r="D47" s="53" t="s">
        <v>21</v>
      </c>
      <c r="E47" s="53">
        <v>900406150</v>
      </c>
      <c r="F47" s="41">
        <v>98401</v>
      </c>
      <c r="G47" s="4"/>
      <c r="H47" s="4"/>
      <c r="I47" s="4"/>
      <c r="J47" s="4"/>
      <c r="K47" s="4"/>
      <c r="L47" s="9">
        <f t="shared" si="4"/>
        <v>98401</v>
      </c>
      <c r="N47" s="12"/>
    </row>
    <row r="48" spans="1:17">
      <c r="A48" s="74" t="s">
        <v>81</v>
      </c>
      <c r="B48" s="75"/>
      <c r="C48" s="75"/>
      <c r="D48" s="75"/>
      <c r="E48" s="75"/>
      <c r="F48" s="38">
        <f t="shared" ref="F48:L48" si="11">SUM(F47)</f>
        <v>98401</v>
      </c>
      <c r="G48" s="38">
        <f t="shared" si="11"/>
        <v>0</v>
      </c>
      <c r="H48" s="38">
        <f t="shared" si="11"/>
        <v>0</v>
      </c>
      <c r="I48" s="38">
        <f t="shared" si="11"/>
        <v>0</v>
      </c>
      <c r="J48" s="38">
        <f t="shared" si="11"/>
        <v>0</v>
      </c>
      <c r="K48" s="38">
        <f t="shared" si="11"/>
        <v>0</v>
      </c>
      <c r="L48" s="39">
        <f t="shared" si="11"/>
        <v>98401</v>
      </c>
      <c r="N48" s="12"/>
    </row>
    <row r="49" spans="1:15">
      <c r="A49" s="16" t="s">
        <v>82</v>
      </c>
      <c r="B49" s="52" t="s">
        <v>83</v>
      </c>
      <c r="C49" s="53" t="s">
        <v>18</v>
      </c>
      <c r="D49" s="53" t="s">
        <v>21</v>
      </c>
      <c r="E49" s="53">
        <v>811022688</v>
      </c>
      <c r="F49" s="20">
        <v>14207</v>
      </c>
      <c r="G49" s="4"/>
      <c r="H49" s="4"/>
      <c r="I49" s="4"/>
      <c r="J49" s="4"/>
      <c r="K49" s="4"/>
      <c r="L49" s="9">
        <f t="shared" si="4"/>
        <v>14207</v>
      </c>
      <c r="N49" s="12"/>
    </row>
    <row r="50" spans="1:15">
      <c r="A50" s="74" t="s">
        <v>84</v>
      </c>
      <c r="B50" s="75"/>
      <c r="C50" s="75"/>
      <c r="D50" s="75"/>
      <c r="E50" s="75"/>
      <c r="F50" s="38">
        <f>SUM(F49)</f>
        <v>14207</v>
      </c>
      <c r="G50" s="38">
        <f>+G49</f>
        <v>0</v>
      </c>
      <c r="H50" s="38">
        <f>+H49</f>
        <v>0</v>
      </c>
      <c r="I50" s="38">
        <f>+I49</f>
        <v>0</v>
      </c>
      <c r="J50" s="38">
        <f>+J49</f>
        <v>0</v>
      </c>
      <c r="K50" s="38">
        <f>+K49</f>
        <v>0</v>
      </c>
      <c r="L50" s="39">
        <f>SUM(L49)</f>
        <v>14207</v>
      </c>
      <c r="N50" s="12"/>
    </row>
    <row r="51" spans="1:15">
      <c r="A51" s="76" t="s">
        <v>85</v>
      </c>
      <c r="B51" s="77"/>
      <c r="C51" s="77"/>
      <c r="D51" s="77"/>
      <c r="E51" s="77"/>
      <c r="F51" s="64">
        <f t="shared" ref="F51:K51" si="12">+F50+F48+F46+F44+F40+F36+F33+F31+F25+F22+F20+F16+F14+F11+F9</f>
        <v>128164263.52000001</v>
      </c>
      <c r="G51" s="64">
        <f t="shared" si="12"/>
        <v>0</v>
      </c>
      <c r="H51" s="64">
        <f t="shared" si="12"/>
        <v>3.95</v>
      </c>
      <c r="I51" s="64">
        <f t="shared" si="12"/>
        <v>0</v>
      </c>
      <c r="J51" s="64">
        <f t="shared" si="12"/>
        <v>0</v>
      </c>
      <c r="K51" s="64">
        <f t="shared" si="12"/>
        <v>0</v>
      </c>
      <c r="L51" s="65">
        <f>+L36+L44+L20+L9+L33+L40+L16+L50+L25+L31+L11++L22+L46+L14+L48</f>
        <v>128164267.47000001</v>
      </c>
      <c r="N51" s="12"/>
    </row>
    <row r="52" spans="1:15">
      <c r="A52" s="78" t="s">
        <v>104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80"/>
    </row>
    <row r="53" spans="1:15" ht="31.5" customHeight="1">
      <c r="A53" s="66" t="s">
        <v>4</v>
      </c>
      <c r="B53" s="67" t="s">
        <v>5</v>
      </c>
      <c r="C53" s="68" t="s">
        <v>6</v>
      </c>
      <c r="D53" s="68" t="s">
        <v>7</v>
      </c>
      <c r="E53" s="68" t="s">
        <v>8</v>
      </c>
      <c r="F53" s="69" t="s">
        <v>87</v>
      </c>
      <c r="G53" s="33"/>
      <c r="J53" s="31"/>
      <c r="K53" s="31"/>
      <c r="L53" s="34"/>
    </row>
    <row r="54" spans="1:15">
      <c r="A54" s="6" t="s">
        <v>88</v>
      </c>
      <c r="B54" s="43">
        <v>1101203000501</v>
      </c>
      <c r="C54" s="8" t="s">
        <v>89</v>
      </c>
      <c r="D54" s="8" t="s">
        <v>90</v>
      </c>
      <c r="E54" s="8">
        <v>800143157</v>
      </c>
      <c r="F54" s="5">
        <v>413348175.61000001</v>
      </c>
      <c r="L54" s="36"/>
    </row>
    <row r="55" spans="1:15">
      <c r="A55" s="6" t="s">
        <v>88</v>
      </c>
      <c r="B55" s="43">
        <v>1101203000511</v>
      </c>
      <c r="C55" s="8" t="s">
        <v>89</v>
      </c>
      <c r="D55" s="8" t="s">
        <v>91</v>
      </c>
      <c r="E55" s="8">
        <v>800143157</v>
      </c>
      <c r="F55" s="5">
        <v>4553702.82</v>
      </c>
      <c r="J55" s="31"/>
      <c r="K55" s="31"/>
      <c r="L55" s="34"/>
    </row>
    <row r="56" spans="1:15">
      <c r="A56" s="6" t="s">
        <v>88</v>
      </c>
      <c r="B56" s="43">
        <v>1101203000514</v>
      </c>
      <c r="C56" s="8" t="s">
        <v>89</v>
      </c>
      <c r="D56" s="8" t="s">
        <v>92</v>
      </c>
      <c r="E56" s="8">
        <v>800143157</v>
      </c>
      <c r="F56" s="5">
        <v>84706.12</v>
      </c>
      <c r="L56" s="34"/>
    </row>
    <row r="57" spans="1:15">
      <c r="A57" s="6" t="s">
        <v>88</v>
      </c>
      <c r="B57" s="58">
        <v>1101203000782</v>
      </c>
      <c r="C57" s="8" t="s">
        <v>89</v>
      </c>
      <c r="D57" s="8" t="s">
        <v>93</v>
      </c>
      <c r="E57" s="8">
        <v>800143157</v>
      </c>
      <c r="F57" s="5">
        <v>38532657.009999998</v>
      </c>
      <c r="L57" s="34"/>
      <c r="O57" s="2"/>
    </row>
    <row r="58" spans="1:15">
      <c r="A58" s="44" t="s">
        <v>94</v>
      </c>
      <c r="B58" s="45"/>
      <c r="C58" s="46"/>
      <c r="D58" s="46"/>
      <c r="E58" s="46"/>
      <c r="F58" s="47">
        <f>SUM(F54:F57)</f>
        <v>456519241.56</v>
      </c>
      <c r="L58" s="34"/>
      <c r="O58" s="2"/>
    </row>
    <row r="59" spans="1:15">
      <c r="A59" s="6" t="s">
        <v>95</v>
      </c>
      <c r="B59" s="7"/>
      <c r="C59" s="8"/>
      <c r="D59" s="8"/>
      <c r="E59" s="8"/>
      <c r="F59" s="5">
        <v>0</v>
      </c>
      <c r="H59" s="32"/>
      <c r="K59" s="72" t="s">
        <v>96</v>
      </c>
      <c r="L59" s="73"/>
      <c r="O59" s="2"/>
    </row>
    <row r="60" spans="1:15" ht="15.75" thickBot="1">
      <c r="A60" s="48" t="s">
        <v>97</v>
      </c>
      <c r="B60" s="49"/>
      <c r="C60" s="50"/>
      <c r="D60" s="50"/>
      <c r="E60" s="50"/>
      <c r="F60" s="51">
        <f>VALUE(FIXED(+F58+L51+F59,2))</f>
        <v>584683509.02999997</v>
      </c>
      <c r="G60" s="37"/>
      <c r="H60" s="33"/>
      <c r="K60" s="62" t="s">
        <v>98</v>
      </c>
      <c r="L60" s="63">
        <f>+'[6]1 BALANCE_GRAL'!N107-'[6]1 BALANCE_GRAL'!M107-('[6]1 BALANCE_GRAL'!M97-'[6]1 BALANCE_GRAL'!N97)-F60</f>
        <v>0</v>
      </c>
      <c r="O60" s="2"/>
    </row>
    <row r="61" spans="1:15" ht="26.25" customHeight="1" thickTop="1" thickBot="1">
      <c r="A61" s="42" t="s">
        <v>99</v>
      </c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9"/>
      <c r="O61" s="28"/>
    </row>
    <row r="62" spans="1:15" ht="15.75" thickTop="1">
      <c r="A62" s="13" t="s">
        <v>100</v>
      </c>
      <c r="B62" s="14" t="s">
        <v>100</v>
      </c>
      <c r="C62" s="2" t="s">
        <v>100</v>
      </c>
      <c r="D62" s="2" t="s">
        <v>100</v>
      </c>
      <c r="E62" s="2" t="s">
        <v>100</v>
      </c>
      <c r="G62" s="2" t="s">
        <v>100</v>
      </c>
      <c r="L62" s="2" t="s">
        <v>101</v>
      </c>
      <c r="M62" s="2" t="s">
        <v>100</v>
      </c>
    </row>
    <row r="63" spans="1:15">
      <c r="F63" s="25"/>
    </row>
    <row r="64" spans="1:15">
      <c r="F64" s="26"/>
    </row>
  </sheetData>
  <mergeCells count="23">
    <mergeCell ref="A1:L1"/>
    <mergeCell ref="A31:E31"/>
    <mergeCell ref="A2:L2"/>
    <mergeCell ref="A3:L3"/>
    <mergeCell ref="A4:L4"/>
    <mergeCell ref="A5:L5"/>
    <mergeCell ref="A9:E9"/>
    <mergeCell ref="A11:E11"/>
    <mergeCell ref="A14:E14"/>
    <mergeCell ref="A16:E16"/>
    <mergeCell ref="A20:E20"/>
    <mergeCell ref="A22:E22"/>
    <mergeCell ref="A25:E25"/>
    <mergeCell ref="A50:E50"/>
    <mergeCell ref="A51:E51"/>
    <mergeCell ref="A52:L52"/>
    <mergeCell ref="K59:L59"/>
    <mergeCell ref="A33:E33"/>
    <mergeCell ref="A36:E36"/>
    <mergeCell ref="A40:E40"/>
    <mergeCell ref="A44:E44"/>
    <mergeCell ref="A46:E46"/>
    <mergeCell ref="A48:E48"/>
  </mergeCells>
  <conditionalFormatting sqref="K60:L60">
    <cfRule type="expression" dxfId="11" priority="2">
      <formula>$L$60&lt;&gt;0</formula>
    </cfRule>
  </conditionalFormatting>
  <conditionalFormatting sqref="K59:L59">
    <cfRule type="expression" dxfId="10" priority="1">
      <formula>$L$60&lt;&gt;0</formula>
    </cfRule>
  </conditionalFormatting>
  <pageMargins left="0.70866141732283472" right="0.70866141732283472" top="0.15748031496062992" bottom="0.35433070866141736" header="0.31496062992125984" footer="0.31496062992125984"/>
  <pageSetup scale="50" orientation="landscape" horizontalDpi="4294967293" verticalDpi="0" r:id="rId1"/>
  <ignoredErrors>
    <ignoredError sqref="L7:L51" formulaRange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S65"/>
  <sheetViews>
    <sheetView topLeftCell="A4" workbookViewId="0">
      <selection activeCell="A4" sqref="A1:XFD1048576"/>
    </sheetView>
  </sheetViews>
  <sheetFormatPr baseColWidth="10" defaultColWidth="11.42578125" defaultRowHeight="15"/>
  <cols>
    <col min="1" max="2" width="2" style="2" bestFit="1" customWidth="1"/>
    <col min="3" max="3" width="20.28515625" style="13" customWidth="1"/>
    <col min="4" max="4" width="22" style="14" bestFit="1" customWidth="1"/>
    <col min="5" max="5" width="7.28515625" style="2" bestFit="1" customWidth="1"/>
    <col min="6" max="6" width="30.140625" style="2" customWidth="1"/>
    <col min="7" max="7" width="12.42578125" style="2" bestFit="1" customWidth="1"/>
    <col min="8" max="8" width="28.5703125" style="2" bestFit="1" customWidth="1"/>
    <col min="9" max="9" width="19.7109375" style="2" bestFit="1" customWidth="1"/>
    <col min="10" max="10" width="22.5703125" style="2" bestFit="1" customWidth="1"/>
    <col min="11" max="11" width="18.140625" style="2" bestFit="1" customWidth="1"/>
    <col min="12" max="12" width="23.42578125" style="2" bestFit="1" customWidth="1"/>
    <col min="13" max="13" width="26.7109375" style="2" bestFit="1" customWidth="1"/>
    <col min="14" max="14" width="23.5703125" style="2" customWidth="1"/>
    <col min="15" max="15" width="2" style="2" bestFit="1" customWidth="1"/>
    <col min="16" max="16" width="14.5703125" style="2" customWidth="1"/>
    <col min="17" max="17" width="13.85546875" style="11" customWidth="1"/>
    <col min="18" max="16384" width="11.42578125" style="2"/>
  </cols>
  <sheetData>
    <row r="1" spans="3:17" ht="25.5" customHeight="1" thickTop="1">
      <c r="C1" s="84" t="s">
        <v>0</v>
      </c>
      <c r="D1" s="85"/>
      <c r="E1" s="85"/>
      <c r="F1" s="85"/>
      <c r="G1" s="85"/>
      <c r="H1" s="85"/>
      <c r="I1" s="85"/>
      <c r="J1" s="85"/>
      <c r="K1" s="85"/>
      <c r="L1" s="85"/>
      <c r="M1" s="85"/>
      <c r="N1" s="86"/>
    </row>
    <row r="2" spans="3:17" ht="25.5" customHeight="1">
      <c r="C2" s="81" t="s">
        <v>1</v>
      </c>
      <c r="D2" s="82"/>
      <c r="E2" s="82"/>
      <c r="F2" s="82"/>
      <c r="G2" s="82"/>
      <c r="H2" s="82"/>
      <c r="I2" s="82"/>
      <c r="J2" s="82"/>
      <c r="K2" s="82"/>
      <c r="L2" s="82"/>
      <c r="M2" s="82"/>
      <c r="N2" s="83"/>
    </row>
    <row r="3" spans="3:17" ht="15" customHeight="1">
      <c r="C3" s="87" t="s">
        <v>2</v>
      </c>
      <c r="D3" s="88"/>
      <c r="E3" s="88"/>
      <c r="F3" s="88"/>
      <c r="G3" s="88"/>
      <c r="H3" s="88"/>
      <c r="I3" s="88"/>
      <c r="J3" s="88"/>
      <c r="K3" s="88"/>
      <c r="L3" s="88"/>
      <c r="M3" s="88"/>
      <c r="N3" s="89"/>
    </row>
    <row r="4" spans="3:17" ht="18.75">
      <c r="C4" s="87" t="str">
        <f>+[7]DATOS!P2</f>
        <v>DEL 01 JULIO DE 2023 AL 31 DE JULIO DE 2023</v>
      </c>
      <c r="D4" s="88"/>
      <c r="E4" s="88"/>
      <c r="F4" s="88"/>
      <c r="G4" s="88"/>
      <c r="H4" s="88"/>
      <c r="I4" s="88"/>
      <c r="J4" s="88"/>
      <c r="K4" s="88"/>
      <c r="L4" s="88"/>
      <c r="M4" s="88"/>
      <c r="N4" s="89"/>
    </row>
    <row r="5" spans="3:17">
      <c r="C5" s="35"/>
      <c r="N5" s="34"/>
    </row>
    <row r="6" spans="3:17" ht="106.5" customHeight="1" thickBot="1">
      <c r="C6" s="59" t="s">
        <v>4</v>
      </c>
      <c r="D6" s="60" t="s">
        <v>5</v>
      </c>
      <c r="E6" s="60" t="s">
        <v>6</v>
      </c>
      <c r="F6" s="60" t="s">
        <v>7</v>
      </c>
      <c r="G6" s="60" t="s">
        <v>8</v>
      </c>
      <c r="H6" s="60" t="s">
        <v>9</v>
      </c>
      <c r="I6" s="60" t="s">
        <v>10</v>
      </c>
      <c r="J6" s="60" t="s">
        <v>11</v>
      </c>
      <c r="K6" s="60" t="s">
        <v>12</v>
      </c>
      <c r="L6" s="60" t="s">
        <v>13</v>
      </c>
      <c r="M6" s="60" t="s">
        <v>14</v>
      </c>
      <c r="N6" s="61" t="s">
        <v>15</v>
      </c>
    </row>
    <row r="7" spans="3:17" s="1" customFormat="1" ht="15.75" thickTop="1">
      <c r="C7" s="16" t="s">
        <v>16</v>
      </c>
      <c r="D7" s="52" t="s">
        <v>17</v>
      </c>
      <c r="E7" s="53" t="s">
        <v>18</v>
      </c>
      <c r="F7" s="54" t="s">
        <v>19</v>
      </c>
      <c r="G7" s="53">
        <v>860002964</v>
      </c>
      <c r="H7" s="4">
        <v>72</v>
      </c>
      <c r="I7" s="4"/>
      <c r="J7" s="4"/>
      <c r="K7" s="4"/>
      <c r="L7" s="4"/>
      <c r="M7" s="4"/>
      <c r="N7" s="9">
        <f>SUM(H7:L7)-K7</f>
        <v>72</v>
      </c>
      <c r="P7" s="12"/>
      <c r="Q7" s="10"/>
    </row>
    <row r="8" spans="3:17" s="1" customFormat="1">
      <c r="C8" s="16" t="s">
        <v>16</v>
      </c>
      <c r="D8" s="52" t="s">
        <v>20</v>
      </c>
      <c r="E8" s="53" t="s">
        <v>18</v>
      </c>
      <c r="F8" s="54" t="s">
        <v>21</v>
      </c>
      <c r="G8" s="53">
        <v>860002964</v>
      </c>
      <c r="H8" s="28">
        <v>34809</v>
      </c>
      <c r="I8" s="4"/>
      <c r="J8" s="4"/>
      <c r="K8" s="4"/>
      <c r="L8" s="4"/>
      <c r="M8" s="4"/>
      <c r="N8" s="9">
        <f>SUM(H8:L8)-K8</f>
        <v>34809</v>
      </c>
      <c r="P8" s="12"/>
      <c r="Q8" s="10"/>
    </row>
    <row r="9" spans="3:17" s="1" customFormat="1">
      <c r="C9" s="90" t="s">
        <v>22</v>
      </c>
      <c r="D9" s="91"/>
      <c r="E9" s="91"/>
      <c r="F9" s="91"/>
      <c r="G9" s="91"/>
      <c r="H9" s="38">
        <f t="shared" ref="H9:N9" si="0">SUM(H7:H8)</f>
        <v>34881</v>
      </c>
      <c r="I9" s="38">
        <f t="shared" si="0"/>
        <v>0</v>
      </c>
      <c r="J9" s="38">
        <f t="shared" si="0"/>
        <v>0</v>
      </c>
      <c r="K9" s="38">
        <f t="shared" si="0"/>
        <v>0</v>
      </c>
      <c r="L9" s="38">
        <f t="shared" si="0"/>
        <v>0</v>
      </c>
      <c r="M9" s="38">
        <f t="shared" si="0"/>
        <v>0</v>
      </c>
      <c r="N9" s="39">
        <f t="shared" si="0"/>
        <v>34881</v>
      </c>
      <c r="P9" s="12"/>
      <c r="Q9" s="10"/>
    </row>
    <row r="10" spans="3:17" s="1" customFormat="1">
      <c r="C10" s="55" t="s">
        <v>23</v>
      </c>
      <c r="D10" s="56">
        <v>220470174335</v>
      </c>
      <c r="E10" s="53" t="s">
        <v>18</v>
      </c>
      <c r="F10" s="53" t="s">
        <v>21</v>
      </c>
      <c r="G10" s="53">
        <v>860007738</v>
      </c>
      <c r="H10" s="29">
        <v>16588.629999999997</v>
      </c>
      <c r="I10" s="4"/>
      <c r="J10" s="4"/>
      <c r="K10" s="4"/>
      <c r="L10" s="4"/>
      <c r="M10" s="4"/>
      <c r="N10" s="9">
        <f>SUM(H10:L10)-K10</f>
        <v>16588.629999999997</v>
      </c>
      <c r="P10" s="12"/>
      <c r="Q10" s="10"/>
    </row>
    <row r="11" spans="3:17" s="1" customFormat="1">
      <c r="C11" s="74" t="s">
        <v>24</v>
      </c>
      <c r="D11" s="75"/>
      <c r="E11" s="75"/>
      <c r="F11" s="75"/>
      <c r="G11" s="75"/>
      <c r="H11" s="38">
        <f>SUM(H10)</f>
        <v>16588.629999999997</v>
      </c>
      <c r="I11" s="38">
        <f>+I10</f>
        <v>0</v>
      </c>
      <c r="J11" s="38">
        <f>+J10</f>
        <v>0</v>
      </c>
      <c r="K11" s="38">
        <f>+K10</f>
        <v>0</v>
      </c>
      <c r="L11" s="38">
        <f>+L10</f>
        <v>0</v>
      </c>
      <c r="M11" s="38">
        <f>+M10</f>
        <v>0</v>
      </c>
      <c r="N11" s="39">
        <f>SUM(N10)</f>
        <v>16588.629999999997</v>
      </c>
      <c r="P11" s="12"/>
      <c r="Q11" s="10"/>
    </row>
    <row r="12" spans="3:17" s="1" customFormat="1">
      <c r="C12" s="16" t="s">
        <v>25</v>
      </c>
      <c r="D12" s="52" t="s">
        <v>26</v>
      </c>
      <c r="E12" s="53" t="s">
        <v>18</v>
      </c>
      <c r="F12" s="53" t="s">
        <v>21</v>
      </c>
      <c r="G12" s="53">
        <v>890903938</v>
      </c>
      <c r="H12" s="29">
        <v>963593.58000000007</v>
      </c>
      <c r="I12" s="4"/>
      <c r="J12" s="4"/>
      <c r="K12" s="4"/>
      <c r="L12" s="4"/>
      <c r="M12" s="23"/>
      <c r="N12" s="9">
        <f>+H12+I12+J12-K12+L12+M12</f>
        <v>963593.58000000007</v>
      </c>
      <c r="P12" s="12"/>
      <c r="Q12" s="10"/>
    </row>
    <row r="13" spans="3:17" s="1" customFormat="1">
      <c r="C13" s="16" t="s">
        <v>25</v>
      </c>
      <c r="D13" s="52">
        <v>3186123122</v>
      </c>
      <c r="E13" s="53" t="s">
        <v>18</v>
      </c>
      <c r="F13" s="53" t="s">
        <v>21</v>
      </c>
      <c r="G13" s="53">
        <v>890903938</v>
      </c>
      <c r="H13" s="29">
        <v>100188.84</v>
      </c>
      <c r="I13" s="4"/>
      <c r="J13" s="4"/>
      <c r="K13" s="4"/>
      <c r="L13" s="4"/>
      <c r="M13" s="23"/>
      <c r="N13" s="9">
        <f>+H13+I13+J13-K13+L13+M13</f>
        <v>100188.84</v>
      </c>
      <c r="P13" s="12"/>
      <c r="Q13" s="10"/>
    </row>
    <row r="14" spans="3:17" s="1" customFormat="1">
      <c r="C14" s="74" t="s">
        <v>27</v>
      </c>
      <c r="D14" s="75"/>
      <c r="E14" s="75"/>
      <c r="F14" s="75"/>
      <c r="G14" s="75"/>
      <c r="H14" s="38">
        <f>SUM(H12:H13)</f>
        <v>1063782.4200000002</v>
      </c>
      <c r="I14" s="38">
        <f t="shared" ref="I14:N14" si="1">SUM(I12:I13)</f>
        <v>0</v>
      </c>
      <c r="J14" s="38">
        <f t="shared" si="1"/>
        <v>0</v>
      </c>
      <c r="K14" s="38">
        <f t="shared" si="1"/>
        <v>0</v>
      </c>
      <c r="L14" s="38">
        <f t="shared" si="1"/>
        <v>0</v>
      </c>
      <c r="M14" s="38">
        <f t="shared" si="1"/>
        <v>0</v>
      </c>
      <c r="N14" s="39">
        <f t="shared" si="1"/>
        <v>1063782.4200000002</v>
      </c>
      <c r="P14" s="12"/>
      <c r="Q14" s="10"/>
    </row>
    <row r="15" spans="3:17" s="1" customFormat="1">
      <c r="C15" s="16" t="s">
        <v>28</v>
      </c>
      <c r="D15" s="52" t="s">
        <v>29</v>
      </c>
      <c r="E15" s="53" t="s">
        <v>18</v>
      </c>
      <c r="F15" s="53" t="s">
        <v>21</v>
      </c>
      <c r="G15" s="53">
        <v>860050750</v>
      </c>
      <c r="H15" s="27">
        <v>0</v>
      </c>
      <c r="I15" s="4"/>
      <c r="J15" s="4"/>
      <c r="K15" s="4"/>
      <c r="L15" s="4"/>
      <c r="M15" s="4"/>
      <c r="N15" s="9">
        <f>SUM(H15:L15)-K15</f>
        <v>0</v>
      </c>
      <c r="P15" s="12"/>
      <c r="Q15" s="10"/>
    </row>
    <row r="16" spans="3:17" s="1" customFormat="1">
      <c r="C16" s="74" t="s">
        <v>30</v>
      </c>
      <c r="D16" s="75"/>
      <c r="E16" s="75"/>
      <c r="F16" s="75"/>
      <c r="G16" s="75"/>
      <c r="H16" s="38">
        <f>SUM(H15)</f>
        <v>0</v>
      </c>
      <c r="I16" s="38">
        <f>+I15</f>
        <v>0</v>
      </c>
      <c r="J16" s="38">
        <f>+J15</f>
        <v>0</v>
      </c>
      <c r="K16" s="38">
        <f>+K15</f>
        <v>0</v>
      </c>
      <c r="L16" s="38">
        <f>+L15</f>
        <v>0</v>
      </c>
      <c r="M16" s="38">
        <f>+M15</f>
        <v>0</v>
      </c>
      <c r="N16" s="39">
        <f>SUM(N15)</f>
        <v>0</v>
      </c>
      <c r="P16" s="12"/>
      <c r="Q16" s="10"/>
    </row>
    <row r="17" spans="3:17" s="1" customFormat="1">
      <c r="C17" s="16" t="s">
        <v>31</v>
      </c>
      <c r="D17" s="52" t="s">
        <v>32</v>
      </c>
      <c r="E17" s="53" t="s">
        <v>18</v>
      </c>
      <c r="F17" s="53" t="s">
        <v>21</v>
      </c>
      <c r="G17" s="53">
        <v>860003020</v>
      </c>
      <c r="H17" s="21">
        <v>57996</v>
      </c>
      <c r="I17" s="4"/>
      <c r="J17" s="4"/>
      <c r="K17" s="4"/>
      <c r="L17" s="4"/>
      <c r="M17" s="4"/>
      <c r="N17" s="9">
        <f>SUM(H17:L17)-K17</f>
        <v>57996</v>
      </c>
      <c r="P17" s="12"/>
      <c r="Q17" s="10"/>
    </row>
    <row r="18" spans="3:17" s="1" customFormat="1">
      <c r="C18" s="16" t="s">
        <v>31</v>
      </c>
      <c r="D18" s="52" t="s">
        <v>33</v>
      </c>
      <c r="E18" s="53" t="s">
        <v>34</v>
      </c>
      <c r="F18" s="53" t="s">
        <v>35</v>
      </c>
      <c r="G18" s="53">
        <v>860003020</v>
      </c>
      <c r="H18" s="21">
        <v>0</v>
      </c>
      <c r="I18" s="4"/>
      <c r="J18" s="4"/>
      <c r="K18" s="4"/>
      <c r="L18" s="4"/>
      <c r="M18" s="4"/>
      <c r="N18" s="9">
        <f>SUM(H18:L18)-K18</f>
        <v>0</v>
      </c>
      <c r="P18" s="12"/>
      <c r="Q18" s="10"/>
    </row>
    <row r="19" spans="3:17" s="1" customFormat="1">
      <c r="C19" s="16" t="s">
        <v>31</v>
      </c>
      <c r="D19" s="52" t="s">
        <v>103</v>
      </c>
      <c r="E19" s="53" t="s">
        <v>18</v>
      </c>
      <c r="F19" s="53" t="s">
        <v>21</v>
      </c>
      <c r="G19" s="53">
        <v>860003020</v>
      </c>
      <c r="H19" s="21">
        <v>0</v>
      </c>
      <c r="I19" s="4"/>
      <c r="J19" s="4"/>
      <c r="K19" s="4"/>
      <c r="L19" s="4"/>
      <c r="M19" s="4"/>
      <c r="N19" s="9">
        <f>SUM(H19:L19)-K19</f>
        <v>0</v>
      </c>
      <c r="P19" s="12"/>
      <c r="Q19" s="10"/>
    </row>
    <row r="20" spans="3:17" s="1" customFormat="1">
      <c r="C20" s="74" t="s">
        <v>36</v>
      </c>
      <c r="D20" s="75"/>
      <c r="E20" s="75"/>
      <c r="F20" s="75"/>
      <c r="G20" s="75"/>
      <c r="H20" s="38">
        <f>SUM(H17:H19)</f>
        <v>57996</v>
      </c>
      <c r="I20" s="38">
        <f>SUM(I17:I18)</f>
        <v>0</v>
      </c>
      <c r="J20" s="38">
        <f>SUM(J17:J18)</f>
        <v>0</v>
      </c>
      <c r="K20" s="38">
        <f>SUM(K17:K18)</f>
        <v>0</v>
      </c>
      <c r="L20" s="38">
        <f>SUM(L17:L18)</f>
        <v>0</v>
      </c>
      <c r="M20" s="38">
        <f>SUM(M17:M18)</f>
        <v>0</v>
      </c>
      <c r="N20" s="39">
        <f>SUM(N17:N19)</f>
        <v>57996</v>
      </c>
      <c r="P20" s="12"/>
      <c r="Q20" s="10"/>
    </row>
    <row r="21" spans="3:17" s="1" customFormat="1">
      <c r="C21" s="16" t="s">
        <v>37</v>
      </c>
      <c r="D21" s="52" t="s">
        <v>38</v>
      </c>
      <c r="E21" s="53" t="s">
        <v>34</v>
      </c>
      <c r="F21" s="53" t="s">
        <v>21</v>
      </c>
      <c r="G21" s="53">
        <v>860007660</v>
      </c>
      <c r="H21" s="30"/>
      <c r="I21" s="4"/>
      <c r="J21" s="4"/>
      <c r="K21" s="4"/>
      <c r="L21" s="4"/>
      <c r="M21" s="4"/>
      <c r="N21" s="9">
        <f>SUM(H21:L21)-K21</f>
        <v>0</v>
      </c>
      <c r="P21" s="12"/>
      <c r="Q21" s="10"/>
    </row>
    <row r="22" spans="3:17" s="1" customFormat="1">
      <c r="C22" s="74" t="s">
        <v>39</v>
      </c>
      <c r="D22" s="75"/>
      <c r="E22" s="75"/>
      <c r="F22" s="75"/>
      <c r="G22" s="75"/>
      <c r="H22" s="38">
        <f t="shared" ref="H22:N22" si="2">SUM(H21)</f>
        <v>0</v>
      </c>
      <c r="I22" s="38">
        <f t="shared" si="2"/>
        <v>0</v>
      </c>
      <c r="J22" s="38">
        <f t="shared" si="2"/>
        <v>0</v>
      </c>
      <c r="K22" s="38">
        <f t="shared" si="2"/>
        <v>0</v>
      </c>
      <c r="L22" s="38">
        <f t="shared" si="2"/>
        <v>0</v>
      </c>
      <c r="M22" s="38">
        <f t="shared" si="2"/>
        <v>0</v>
      </c>
      <c r="N22" s="39">
        <f t="shared" si="2"/>
        <v>0</v>
      </c>
      <c r="P22" s="12"/>
      <c r="Q22" s="10"/>
    </row>
    <row r="23" spans="3:17" s="1" customFormat="1">
      <c r="C23" s="16" t="s">
        <v>40</v>
      </c>
      <c r="D23" s="52" t="s">
        <v>41</v>
      </c>
      <c r="E23" s="53" t="s">
        <v>18</v>
      </c>
      <c r="F23" s="53" t="s">
        <v>21</v>
      </c>
      <c r="G23" s="53">
        <v>860034594</v>
      </c>
      <c r="H23" s="3">
        <v>124.56</v>
      </c>
      <c r="I23" s="4"/>
      <c r="J23" s="4"/>
      <c r="K23" s="4"/>
      <c r="L23" s="4"/>
      <c r="M23" s="4"/>
      <c r="N23" s="9">
        <f>SUM(H23:L23)-K23</f>
        <v>124.56</v>
      </c>
      <c r="P23" s="12"/>
      <c r="Q23" s="10"/>
    </row>
    <row r="24" spans="3:17" s="1" customFormat="1">
      <c r="C24" s="16" t="s">
        <v>40</v>
      </c>
      <c r="D24" s="52" t="s">
        <v>42</v>
      </c>
      <c r="E24" s="53" t="s">
        <v>18</v>
      </c>
      <c r="F24" s="53" t="s">
        <v>21</v>
      </c>
      <c r="G24" s="53">
        <v>860034594</v>
      </c>
      <c r="H24" s="3">
        <v>1040.8</v>
      </c>
      <c r="I24" s="4"/>
      <c r="J24" s="4"/>
      <c r="K24" s="4"/>
      <c r="L24" s="4"/>
      <c r="M24" s="4"/>
      <c r="N24" s="9">
        <f>SUM(H24:L24)-K24</f>
        <v>1040.8</v>
      </c>
      <c r="P24" s="12"/>
      <c r="Q24" s="10"/>
    </row>
    <row r="25" spans="3:17" s="1" customFormat="1">
      <c r="C25" s="74" t="s">
        <v>43</v>
      </c>
      <c r="D25" s="75"/>
      <c r="E25" s="75"/>
      <c r="F25" s="75"/>
      <c r="G25" s="75"/>
      <c r="H25" s="38">
        <f t="shared" ref="H25:N25" si="3">SUM(H23:H24)</f>
        <v>1165.3599999999999</v>
      </c>
      <c r="I25" s="38">
        <f t="shared" si="3"/>
        <v>0</v>
      </c>
      <c r="J25" s="38">
        <f t="shared" si="3"/>
        <v>0</v>
      </c>
      <c r="K25" s="38">
        <f t="shared" si="3"/>
        <v>0</v>
      </c>
      <c r="L25" s="38">
        <f t="shared" si="3"/>
        <v>0</v>
      </c>
      <c r="M25" s="38">
        <f t="shared" si="3"/>
        <v>0</v>
      </c>
      <c r="N25" s="39">
        <f t="shared" si="3"/>
        <v>1165.3599999999999</v>
      </c>
      <c r="P25" s="12"/>
      <c r="Q25" s="10"/>
    </row>
    <row r="26" spans="3:17" s="1" customFormat="1">
      <c r="C26" s="16" t="s">
        <v>44</v>
      </c>
      <c r="D26" s="52" t="s">
        <v>45</v>
      </c>
      <c r="E26" s="53" t="s">
        <v>34</v>
      </c>
      <c r="F26" s="53" t="s">
        <v>35</v>
      </c>
      <c r="G26" s="53">
        <v>890300279</v>
      </c>
      <c r="H26" s="4">
        <v>304999.89999999991</v>
      </c>
      <c r="I26" s="4"/>
      <c r="J26" s="4"/>
      <c r="K26" s="4"/>
      <c r="L26" s="4"/>
      <c r="M26" s="4"/>
      <c r="N26" s="9">
        <f>SUM(H26:L26)-K26+M26</f>
        <v>304999.89999999991</v>
      </c>
      <c r="O26" s="12"/>
      <c r="P26" s="12"/>
      <c r="Q26" s="10"/>
    </row>
    <row r="27" spans="3:17" s="1" customFormat="1">
      <c r="C27" s="16" t="s">
        <v>44</v>
      </c>
      <c r="D27" s="52" t="s">
        <v>46</v>
      </c>
      <c r="E27" s="53" t="s">
        <v>34</v>
      </c>
      <c r="F27" s="53" t="s">
        <v>47</v>
      </c>
      <c r="G27" s="53">
        <v>890300279</v>
      </c>
      <c r="H27" s="4">
        <v>833543.74000000011</v>
      </c>
      <c r="I27" s="4"/>
      <c r="J27" s="4"/>
      <c r="K27" s="4"/>
      <c r="L27" s="4"/>
      <c r="M27" s="4"/>
      <c r="N27" s="9">
        <f t="shared" ref="N27:N49" si="4">SUM(H27:L27)-K27</f>
        <v>833543.74000000011</v>
      </c>
      <c r="O27" s="15"/>
      <c r="P27" s="12"/>
      <c r="Q27" s="10"/>
    </row>
    <row r="28" spans="3:17" s="1" customFormat="1">
      <c r="C28" s="16" t="s">
        <v>44</v>
      </c>
      <c r="D28" s="52" t="s">
        <v>48</v>
      </c>
      <c r="E28" s="53" t="s">
        <v>34</v>
      </c>
      <c r="F28" s="53" t="s">
        <v>49</v>
      </c>
      <c r="G28" s="53">
        <v>890300279</v>
      </c>
      <c r="H28" s="4">
        <v>844245.08000000007</v>
      </c>
      <c r="I28" s="4"/>
      <c r="J28" s="4"/>
      <c r="K28" s="4"/>
      <c r="L28" s="4"/>
      <c r="M28" s="4"/>
      <c r="N28" s="9">
        <f t="shared" si="4"/>
        <v>844245.08000000007</v>
      </c>
      <c r="O28" s="15"/>
      <c r="P28" s="12"/>
      <c r="Q28" s="10"/>
    </row>
    <row r="29" spans="3:17" s="1" customFormat="1">
      <c r="C29" s="16" t="s">
        <v>44</v>
      </c>
      <c r="D29" s="52" t="s">
        <v>50</v>
      </c>
      <c r="E29" s="53" t="s">
        <v>34</v>
      </c>
      <c r="F29" s="53" t="s">
        <v>51</v>
      </c>
      <c r="G29" s="53">
        <v>890300279</v>
      </c>
      <c r="H29" s="4">
        <v>43.750000000000014</v>
      </c>
      <c r="I29" s="4"/>
      <c r="J29" s="4"/>
      <c r="K29" s="4"/>
      <c r="L29" s="4"/>
      <c r="M29" s="4"/>
      <c r="N29" s="9">
        <f t="shared" si="4"/>
        <v>43.750000000000014</v>
      </c>
      <c r="P29" s="12"/>
      <c r="Q29" s="10"/>
    </row>
    <row r="30" spans="3:17" s="1" customFormat="1">
      <c r="C30" s="16" t="s">
        <v>44</v>
      </c>
      <c r="D30" s="52" t="s">
        <v>52</v>
      </c>
      <c r="E30" s="53" t="s">
        <v>18</v>
      </c>
      <c r="F30" s="53" t="s">
        <v>53</v>
      </c>
      <c r="G30" s="53">
        <v>890300279</v>
      </c>
      <c r="H30" s="4">
        <v>100357290.69</v>
      </c>
      <c r="I30" s="4"/>
      <c r="J30" s="4"/>
      <c r="K30" s="4"/>
      <c r="L30" s="4"/>
      <c r="M30" s="4"/>
      <c r="N30" s="9">
        <f t="shared" si="4"/>
        <v>100357290.69</v>
      </c>
      <c r="P30" s="12"/>
      <c r="Q30" s="10"/>
    </row>
    <row r="31" spans="3:17" s="1" customFormat="1">
      <c r="C31" s="74" t="s">
        <v>54</v>
      </c>
      <c r="D31" s="75"/>
      <c r="E31" s="75"/>
      <c r="F31" s="75"/>
      <c r="G31" s="75"/>
      <c r="H31" s="38">
        <f t="shared" ref="H31:N31" si="5">SUM(H26:H30)</f>
        <v>102340123.16</v>
      </c>
      <c r="I31" s="38">
        <f t="shared" si="5"/>
        <v>0</v>
      </c>
      <c r="J31" s="38">
        <f t="shared" si="5"/>
        <v>0</v>
      </c>
      <c r="K31" s="38">
        <f t="shared" si="5"/>
        <v>0</v>
      </c>
      <c r="L31" s="38">
        <f t="shared" si="5"/>
        <v>0</v>
      </c>
      <c r="M31" s="38">
        <f t="shared" si="5"/>
        <v>0</v>
      </c>
      <c r="N31" s="39">
        <f t="shared" si="5"/>
        <v>102340123.16</v>
      </c>
      <c r="P31" s="12"/>
      <c r="Q31" s="10"/>
    </row>
    <row r="32" spans="3:17" s="1" customFormat="1">
      <c r="C32" s="16" t="s">
        <v>55</v>
      </c>
      <c r="D32" s="52" t="s">
        <v>56</v>
      </c>
      <c r="E32" s="53" t="s">
        <v>18</v>
      </c>
      <c r="F32" s="53" t="s">
        <v>21</v>
      </c>
      <c r="G32" s="53">
        <v>860007335</v>
      </c>
      <c r="H32" s="3">
        <v>1383.85</v>
      </c>
      <c r="I32" s="4"/>
      <c r="J32" s="4"/>
      <c r="K32" s="4"/>
      <c r="L32" s="4"/>
      <c r="M32" s="23"/>
      <c r="N32" s="9">
        <f t="shared" si="4"/>
        <v>1383.85</v>
      </c>
      <c r="P32" s="12"/>
      <c r="Q32" s="10"/>
    </row>
    <row r="33" spans="3:19" s="1" customFormat="1">
      <c r="C33" s="74" t="s">
        <v>57</v>
      </c>
      <c r="D33" s="75"/>
      <c r="E33" s="75"/>
      <c r="F33" s="75"/>
      <c r="G33" s="75"/>
      <c r="H33" s="38">
        <f t="shared" ref="H33:M33" si="6">SUM(H32)</f>
        <v>1383.85</v>
      </c>
      <c r="I33" s="38">
        <f t="shared" si="6"/>
        <v>0</v>
      </c>
      <c r="J33" s="38">
        <f t="shared" si="6"/>
        <v>0</v>
      </c>
      <c r="K33" s="38">
        <f t="shared" si="6"/>
        <v>0</v>
      </c>
      <c r="L33" s="38">
        <f t="shared" si="6"/>
        <v>0</v>
      </c>
      <c r="M33" s="38">
        <f t="shared" si="6"/>
        <v>0</v>
      </c>
      <c r="N33" s="39">
        <f>SUM(N32:N32)</f>
        <v>1383.85</v>
      </c>
      <c r="P33" s="12"/>
      <c r="Q33" s="10"/>
    </row>
    <row r="34" spans="3:19">
      <c r="C34" s="16" t="s">
        <v>58</v>
      </c>
      <c r="D34" s="52" t="s">
        <v>59</v>
      </c>
      <c r="E34" s="53" t="s">
        <v>18</v>
      </c>
      <c r="F34" s="53" t="s">
        <v>60</v>
      </c>
      <c r="G34" s="53">
        <v>800037800</v>
      </c>
      <c r="H34" s="24">
        <v>0</v>
      </c>
      <c r="I34" s="4"/>
      <c r="J34" s="4">
        <v>3.41</v>
      </c>
      <c r="K34" s="4"/>
      <c r="L34" s="4"/>
      <c r="M34" s="4"/>
      <c r="N34" s="9">
        <f>SUM(H34:L34)-K34</f>
        <v>3.41</v>
      </c>
      <c r="P34" s="12"/>
    </row>
    <row r="35" spans="3:19">
      <c r="C35" s="16" t="s">
        <v>58</v>
      </c>
      <c r="D35" s="52" t="s">
        <v>61</v>
      </c>
      <c r="E35" s="53" t="s">
        <v>18</v>
      </c>
      <c r="F35" s="53" t="s">
        <v>62</v>
      </c>
      <c r="G35" s="53">
        <v>800037800</v>
      </c>
      <c r="H35" s="24">
        <v>0</v>
      </c>
      <c r="I35" s="4"/>
      <c r="J35" s="4"/>
      <c r="K35" s="4"/>
      <c r="L35" s="4"/>
      <c r="M35" s="4"/>
      <c r="N35" s="9">
        <f t="shared" si="4"/>
        <v>0</v>
      </c>
      <c r="P35" s="12"/>
    </row>
    <row r="36" spans="3:19">
      <c r="C36" s="74" t="s">
        <v>63</v>
      </c>
      <c r="D36" s="75"/>
      <c r="E36" s="75"/>
      <c r="F36" s="75"/>
      <c r="G36" s="75"/>
      <c r="H36" s="38">
        <f t="shared" ref="H36:N36" si="7">SUM(H34:H35)</f>
        <v>0</v>
      </c>
      <c r="I36" s="38">
        <f t="shared" si="7"/>
        <v>0</v>
      </c>
      <c r="J36" s="38">
        <f t="shared" si="7"/>
        <v>3.41</v>
      </c>
      <c r="K36" s="38">
        <f t="shared" si="7"/>
        <v>0</v>
      </c>
      <c r="L36" s="38">
        <f t="shared" si="7"/>
        <v>0</v>
      </c>
      <c r="M36" s="38">
        <f t="shared" si="7"/>
        <v>0</v>
      </c>
      <c r="N36" s="39">
        <f t="shared" si="7"/>
        <v>3.41</v>
      </c>
      <c r="P36" s="12"/>
    </row>
    <row r="37" spans="3:19" s="1" customFormat="1">
      <c r="C37" s="16" t="s">
        <v>64</v>
      </c>
      <c r="D37" s="52" t="s">
        <v>65</v>
      </c>
      <c r="E37" s="53" t="s">
        <v>18</v>
      </c>
      <c r="F37" s="53" t="s">
        <v>21</v>
      </c>
      <c r="G37" s="53">
        <v>860034313</v>
      </c>
      <c r="H37" s="4">
        <v>368859.13</v>
      </c>
      <c r="I37" s="4"/>
      <c r="J37" s="4"/>
      <c r="K37" s="4"/>
      <c r="L37" s="4"/>
      <c r="M37" s="4"/>
      <c r="N37" s="9">
        <f t="shared" si="4"/>
        <v>368859.13</v>
      </c>
      <c r="P37" s="12"/>
      <c r="Q37" s="10"/>
    </row>
    <row r="38" spans="3:19" s="1" customFormat="1">
      <c r="C38" s="16" t="s">
        <v>64</v>
      </c>
      <c r="D38" s="52" t="s">
        <v>66</v>
      </c>
      <c r="E38" s="53" t="s">
        <v>34</v>
      </c>
      <c r="F38" s="53" t="s">
        <v>67</v>
      </c>
      <c r="G38" s="53">
        <v>860034313</v>
      </c>
      <c r="H38" s="4">
        <v>0</v>
      </c>
      <c r="I38" s="4"/>
      <c r="J38" s="4"/>
      <c r="K38" s="4"/>
      <c r="L38" s="4"/>
      <c r="M38" s="4"/>
      <c r="N38" s="9">
        <f t="shared" si="4"/>
        <v>0</v>
      </c>
      <c r="P38" s="12"/>
      <c r="Q38" s="10"/>
    </row>
    <row r="39" spans="3:19" s="1" customFormat="1">
      <c r="C39" s="16" t="s">
        <v>64</v>
      </c>
      <c r="D39" s="52" t="s">
        <v>68</v>
      </c>
      <c r="E39" s="53" t="s">
        <v>18</v>
      </c>
      <c r="F39" s="53" t="s">
        <v>21</v>
      </c>
      <c r="G39" s="53">
        <v>860034313</v>
      </c>
      <c r="H39" s="4">
        <v>2037.77</v>
      </c>
      <c r="I39" s="4"/>
      <c r="J39" s="4"/>
      <c r="K39" s="4"/>
      <c r="L39" s="4"/>
      <c r="M39" s="4"/>
      <c r="N39" s="9">
        <f>SUM(H39:L39)-K39</f>
        <v>2037.77</v>
      </c>
      <c r="P39" s="12"/>
      <c r="Q39" s="10"/>
    </row>
    <row r="40" spans="3:19" s="1" customFormat="1">
      <c r="C40" s="74" t="s">
        <v>69</v>
      </c>
      <c r="D40" s="75"/>
      <c r="E40" s="75"/>
      <c r="F40" s="75"/>
      <c r="G40" s="75"/>
      <c r="H40" s="38">
        <f t="shared" ref="H40:N40" si="8">SUM(H37:H39)</f>
        <v>370896.9</v>
      </c>
      <c r="I40" s="38">
        <f t="shared" si="8"/>
        <v>0</v>
      </c>
      <c r="J40" s="38">
        <f t="shared" si="8"/>
        <v>0</v>
      </c>
      <c r="K40" s="38">
        <f t="shared" si="8"/>
        <v>0</v>
      </c>
      <c r="L40" s="38">
        <f t="shared" si="8"/>
        <v>0</v>
      </c>
      <c r="M40" s="38">
        <f t="shared" si="8"/>
        <v>0</v>
      </c>
      <c r="N40" s="39">
        <f t="shared" si="8"/>
        <v>370896.9</v>
      </c>
      <c r="P40" s="12"/>
      <c r="Q40" s="11"/>
    </row>
    <row r="41" spans="3:19">
      <c r="C41" s="16" t="s">
        <v>70</v>
      </c>
      <c r="D41" s="52" t="s">
        <v>71</v>
      </c>
      <c r="E41" s="53" t="s">
        <v>18</v>
      </c>
      <c r="F41" s="53" t="s">
        <v>72</v>
      </c>
      <c r="G41" s="53">
        <v>860035827</v>
      </c>
      <c r="H41" s="40">
        <v>323.44</v>
      </c>
      <c r="I41" s="4"/>
      <c r="J41" s="4"/>
      <c r="K41" s="4"/>
      <c r="L41" s="4"/>
      <c r="M41" s="4"/>
      <c r="N41" s="22">
        <f>SUM(H41:L41)-K41-K41</f>
        <v>323.44</v>
      </c>
      <c r="P41" s="12"/>
      <c r="Q41" s="10"/>
    </row>
    <row r="42" spans="3:19">
      <c r="C42" s="16" t="s">
        <v>70</v>
      </c>
      <c r="D42" s="52" t="s">
        <v>73</v>
      </c>
      <c r="E42" s="53" t="s">
        <v>18</v>
      </c>
      <c r="F42" s="53" t="s">
        <v>74</v>
      </c>
      <c r="G42" s="53">
        <v>860035827</v>
      </c>
      <c r="H42" s="3">
        <v>491.78</v>
      </c>
      <c r="I42" s="4"/>
      <c r="J42" s="4"/>
      <c r="K42" s="4"/>
      <c r="L42" s="4"/>
      <c r="M42" s="4"/>
      <c r="N42" s="22">
        <f>SUM(H42:L42)-K42-K42</f>
        <v>491.78</v>
      </c>
      <c r="P42" s="12"/>
    </row>
    <row r="43" spans="3:19">
      <c r="C43" s="16" t="s">
        <v>70</v>
      </c>
      <c r="D43" s="52" t="s">
        <v>75</v>
      </c>
      <c r="E43" s="53" t="s">
        <v>18</v>
      </c>
      <c r="F43" s="53" t="s">
        <v>21</v>
      </c>
      <c r="G43" s="53">
        <v>860035827</v>
      </c>
      <c r="H43" s="3">
        <v>381.51</v>
      </c>
      <c r="I43" s="4"/>
      <c r="J43" s="4"/>
      <c r="K43" s="4"/>
      <c r="L43" s="4"/>
      <c r="M43" s="4"/>
      <c r="N43" s="22">
        <f>SUM(H43:L43)-K43-K43</f>
        <v>381.51</v>
      </c>
      <c r="P43" s="12"/>
    </row>
    <row r="44" spans="3:19">
      <c r="C44" s="74" t="s">
        <v>76</v>
      </c>
      <c r="D44" s="75"/>
      <c r="E44" s="75"/>
      <c r="F44" s="75"/>
      <c r="G44" s="75"/>
      <c r="H44" s="38">
        <f t="shared" ref="H44:N44" si="9">SUM(H41:H43)</f>
        <v>1196.73</v>
      </c>
      <c r="I44" s="38">
        <f t="shared" si="9"/>
        <v>0</v>
      </c>
      <c r="J44" s="38">
        <f t="shared" si="9"/>
        <v>0</v>
      </c>
      <c r="K44" s="38">
        <f t="shared" si="9"/>
        <v>0</v>
      </c>
      <c r="L44" s="38">
        <f t="shared" si="9"/>
        <v>0</v>
      </c>
      <c r="M44" s="38">
        <f t="shared" si="9"/>
        <v>0</v>
      </c>
      <c r="N44" s="39">
        <f t="shared" si="9"/>
        <v>1196.73</v>
      </c>
      <c r="P44" s="12"/>
      <c r="R44" s="11"/>
      <c r="S44" s="11"/>
    </row>
    <row r="45" spans="3:19">
      <c r="C45" s="16" t="s">
        <v>77</v>
      </c>
      <c r="D45" s="52" t="s">
        <v>78</v>
      </c>
      <c r="E45" s="53" t="s">
        <v>18</v>
      </c>
      <c r="F45" s="53" t="s">
        <v>21</v>
      </c>
      <c r="G45" s="53">
        <v>890200756</v>
      </c>
      <c r="H45" s="15">
        <v>53171.83</v>
      </c>
      <c r="I45" s="4"/>
      <c r="J45" s="4"/>
      <c r="K45" s="4"/>
      <c r="L45" s="4"/>
      <c r="M45" s="4"/>
      <c r="N45" s="9">
        <f t="shared" si="4"/>
        <v>53171.83</v>
      </c>
      <c r="P45" s="12"/>
      <c r="R45" s="11"/>
      <c r="S45" s="11"/>
    </row>
    <row r="46" spans="3:19">
      <c r="C46" s="74" t="s">
        <v>79</v>
      </c>
      <c r="D46" s="75"/>
      <c r="E46" s="75"/>
      <c r="F46" s="75"/>
      <c r="G46" s="75"/>
      <c r="H46" s="38">
        <f t="shared" ref="H46:N46" si="10">SUM(H45)</f>
        <v>53171.83</v>
      </c>
      <c r="I46" s="38">
        <f t="shared" si="10"/>
        <v>0</v>
      </c>
      <c r="J46" s="38">
        <f t="shared" si="10"/>
        <v>0</v>
      </c>
      <c r="K46" s="38">
        <f t="shared" si="10"/>
        <v>0</v>
      </c>
      <c r="L46" s="38">
        <f t="shared" si="10"/>
        <v>0</v>
      </c>
      <c r="M46" s="38">
        <f t="shared" si="10"/>
        <v>0</v>
      </c>
      <c r="N46" s="39">
        <f t="shared" si="10"/>
        <v>53171.83</v>
      </c>
      <c r="P46" s="12"/>
      <c r="R46" s="11"/>
      <c r="S46" s="11"/>
    </row>
    <row r="47" spans="3:19">
      <c r="C47" s="16" t="s">
        <v>80</v>
      </c>
      <c r="D47" s="57">
        <v>140201246301</v>
      </c>
      <c r="E47" s="53" t="s">
        <v>18</v>
      </c>
      <c r="F47" s="53" t="s">
        <v>21</v>
      </c>
      <c r="G47" s="53">
        <v>900406150</v>
      </c>
      <c r="H47" s="41">
        <v>105948</v>
      </c>
      <c r="I47" s="4"/>
      <c r="J47" s="4"/>
      <c r="K47" s="4"/>
      <c r="L47" s="4"/>
      <c r="M47" s="4"/>
      <c r="N47" s="9">
        <f t="shared" si="4"/>
        <v>105948</v>
      </c>
      <c r="P47" s="12"/>
    </row>
    <row r="48" spans="3:19">
      <c r="C48" s="74" t="s">
        <v>81</v>
      </c>
      <c r="D48" s="75"/>
      <c r="E48" s="75"/>
      <c r="F48" s="75"/>
      <c r="G48" s="75"/>
      <c r="H48" s="38">
        <f t="shared" ref="H48:N48" si="11">SUM(H47)</f>
        <v>105948</v>
      </c>
      <c r="I48" s="38">
        <f t="shared" si="11"/>
        <v>0</v>
      </c>
      <c r="J48" s="38">
        <f t="shared" si="11"/>
        <v>0</v>
      </c>
      <c r="K48" s="38">
        <f t="shared" si="11"/>
        <v>0</v>
      </c>
      <c r="L48" s="38">
        <f t="shared" si="11"/>
        <v>0</v>
      </c>
      <c r="M48" s="38">
        <f t="shared" si="11"/>
        <v>0</v>
      </c>
      <c r="N48" s="39">
        <f t="shared" si="11"/>
        <v>105948</v>
      </c>
      <c r="P48" s="12"/>
    </row>
    <row r="49" spans="1:17">
      <c r="C49" s="16" t="s">
        <v>82</v>
      </c>
      <c r="D49" s="52" t="s">
        <v>83</v>
      </c>
      <c r="E49" s="53" t="s">
        <v>18</v>
      </c>
      <c r="F49" s="53" t="s">
        <v>21</v>
      </c>
      <c r="G49" s="53">
        <v>811022688</v>
      </c>
      <c r="H49" s="20">
        <v>17525</v>
      </c>
      <c r="I49" s="4"/>
      <c r="J49" s="4"/>
      <c r="K49" s="4"/>
      <c r="L49" s="4"/>
      <c r="M49" s="4"/>
      <c r="N49" s="9">
        <f t="shared" si="4"/>
        <v>17525</v>
      </c>
      <c r="P49" s="12"/>
    </row>
    <row r="50" spans="1:17">
      <c r="C50" s="74" t="s">
        <v>84</v>
      </c>
      <c r="D50" s="75"/>
      <c r="E50" s="75"/>
      <c r="F50" s="75"/>
      <c r="G50" s="75"/>
      <c r="H50" s="38">
        <f>SUM(H49)</f>
        <v>17525</v>
      </c>
      <c r="I50" s="38">
        <f>+I49</f>
        <v>0</v>
      </c>
      <c r="J50" s="38">
        <f>+J49</f>
        <v>0</v>
      </c>
      <c r="K50" s="38">
        <f>+K49</f>
        <v>0</v>
      </c>
      <c r="L50" s="38">
        <f>+L49</f>
        <v>0</v>
      </c>
      <c r="M50" s="38">
        <f>+M49</f>
        <v>0</v>
      </c>
      <c r="N50" s="39">
        <f>SUM(N49)</f>
        <v>17525</v>
      </c>
      <c r="P50" s="12"/>
    </row>
    <row r="51" spans="1:17">
      <c r="C51" s="76" t="s">
        <v>85</v>
      </c>
      <c r="D51" s="77"/>
      <c r="E51" s="77"/>
      <c r="F51" s="77"/>
      <c r="G51" s="77"/>
      <c r="H51" s="64">
        <f t="shared" ref="H51:M51" si="12">+H50+H48+H46+H44+H40+H36+H33+H31+H25+H22+H20+H16+H14+H11+H9</f>
        <v>104064658.88</v>
      </c>
      <c r="I51" s="64">
        <f t="shared" si="12"/>
        <v>0</v>
      </c>
      <c r="J51" s="64">
        <f t="shared" si="12"/>
        <v>3.41</v>
      </c>
      <c r="K51" s="64">
        <f t="shared" si="12"/>
        <v>0</v>
      </c>
      <c r="L51" s="64">
        <f t="shared" si="12"/>
        <v>0</v>
      </c>
      <c r="M51" s="64">
        <f t="shared" si="12"/>
        <v>0</v>
      </c>
      <c r="N51" s="65">
        <f>+N36+N44+N20+N9+N33+N40+N16+N50+N25+N31+N11++N22+N46+N14+N48</f>
        <v>104064662.28999999</v>
      </c>
      <c r="P51" s="12"/>
    </row>
    <row r="52" spans="1:17" ht="19.5" customHeight="1">
      <c r="C52" s="78" t="s">
        <v>106</v>
      </c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80"/>
    </row>
    <row r="53" spans="1:17" ht="27.75" customHeight="1">
      <c r="C53" s="2"/>
      <c r="D53" s="2"/>
    </row>
    <row r="54" spans="1:17" ht="31.5" customHeight="1">
      <c r="C54" s="66" t="s">
        <v>4</v>
      </c>
      <c r="D54" s="67" t="s">
        <v>5</v>
      </c>
      <c r="E54" s="68" t="s">
        <v>6</v>
      </c>
      <c r="F54" s="68" t="s">
        <v>7</v>
      </c>
      <c r="G54" s="68" t="s">
        <v>8</v>
      </c>
      <c r="H54" s="69" t="s">
        <v>87</v>
      </c>
      <c r="I54" s="33"/>
      <c r="L54" s="31"/>
      <c r="M54" s="31"/>
      <c r="N54" s="34"/>
    </row>
    <row r="55" spans="1:17">
      <c r="C55" s="6" t="s">
        <v>88</v>
      </c>
      <c r="D55" s="43">
        <v>1101203000501</v>
      </c>
      <c r="E55" s="8" t="s">
        <v>89</v>
      </c>
      <c r="F55" s="8" t="s">
        <v>90</v>
      </c>
      <c r="G55" s="8">
        <v>800143157</v>
      </c>
      <c r="H55" s="5">
        <v>493380301.31999999</v>
      </c>
      <c r="N55" s="36"/>
    </row>
    <row r="56" spans="1:17">
      <c r="C56" s="6" t="s">
        <v>88</v>
      </c>
      <c r="D56" s="43">
        <v>1101203000511</v>
      </c>
      <c r="E56" s="8" t="s">
        <v>89</v>
      </c>
      <c r="F56" s="8" t="s">
        <v>91</v>
      </c>
      <c r="G56" s="8">
        <v>800143157</v>
      </c>
      <c r="H56" s="5">
        <v>4115224.17</v>
      </c>
      <c r="L56" s="31"/>
      <c r="M56" s="31"/>
      <c r="N56" s="34"/>
    </row>
    <row r="57" spans="1:17">
      <c r="C57" s="6" t="s">
        <v>88</v>
      </c>
      <c r="D57" s="43">
        <v>1101203000514</v>
      </c>
      <c r="E57" s="8" t="s">
        <v>89</v>
      </c>
      <c r="F57" s="8" t="s">
        <v>92</v>
      </c>
      <c r="G57" s="8">
        <v>800143157</v>
      </c>
      <c r="H57" s="5">
        <v>76099.679999999993</v>
      </c>
      <c r="N57" s="34"/>
    </row>
    <row r="58" spans="1:17">
      <c r="C58" s="6" t="s">
        <v>88</v>
      </c>
      <c r="D58" s="58">
        <v>1101203000782</v>
      </c>
      <c r="E58" s="8" t="s">
        <v>89</v>
      </c>
      <c r="F58" s="8" t="s">
        <v>93</v>
      </c>
      <c r="G58" s="8">
        <v>800143157</v>
      </c>
      <c r="H58" s="5">
        <v>26775000.550000001</v>
      </c>
      <c r="N58" s="34"/>
      <c r="Q58" s="2"/>
    </row>
    <row r="59" spans="1:17">
      <c r="C59" s="44" t="s">
        <v>94</v>
      </c>
      <c r="D59" s="45"/>
      <c r="E59" s="46"/>
      <c r="F59" s="46"/>
      <c r="G59" s="46"/>
      <c r="H59" s="47">
        <f>SUM(H55:H58)</f>
        <v>524346625.72000003</v>
      </c>
      <c r="N59" s="34"/>
      <c r="Q59" s="2"/>
    </row>
    <row r="60" spans="1:17">
      <c r="C60" s="6" t="s">
        <v>95</v>
      </c>
      <c r="D60" s="7"/>
      <c r="E60" s="8"/>
      <c r="F60" s="8"/>
      <c r="G60" s="8"/>
      <c r="H60" s="5"/>
      <c r="J60" s="32"/>
      <c r="M60" s="72" t="s">
        <v>96</v>
      </c>
      <c r="N60" s="73"/>
      <c r="Q60" s="2"/>
    </row>
    <row r="61" spans="1:17" ht="15.75" thickBot="1">
      <c r="C61" s="48" t="s">
        <v>97</v>
      </c>
      <c r="D61" s="49"/>
      <c r="E61" s="50"/>
      <c r="F61" s="50"/>
      <c r="G61" s="50"/>
      <c r="H61" s="51">
        <f>VALUE(FIXED(+H59+N51+H60,2))</f>
        <v>628411288.00999999</v>
      </c>
      <c r="I61" s="37"/>
      <c r="J61" s="33"/>
      <c r="M61" s="62" t="s">
        <v>98</v>
      </c>
      <c r="N61" s="63">
        <f>+'[7]1 BALANCE_GRAL'!N107-'[7]1 BALANCE_GRAL'!M107-('[7]1 BALANCE_GRAL'!M97-'[7]1 BALANCE_GRAL'!N97)-H61</f>
        <v>0</v>
      </c>
      <c r="Q61" s="2"/>
    </row>
    <row r="62" spans="1:17" ht="26.25" customHeight="1" thickTop="1" thickBot="1">
      <c r="C62" s="42" t="s">
        <v>99</v>
      </c>
      <c r="D62" s="17"/>
      <c r="E62" s="18"/>
      <c r="F62" s="18"/>
      <c r="G62" s="18"/>
      <c r="H62" s="18"/>
      <c r="I62" s="18"/>
      <c r="J62" s="18"/>
      <c r="K62" s="18"/>
      <c r="L62" s="18"/>
      <c r="M62" s="18"/>
      <c r="N62" s="19"/>
      <c r="Q62" s="28"/>
    </row>
    <row r="63" spans="1:17" ht="15.75" thickTop="1">
      <c r="A63" s="2" t="s">
        <v>100</v>
      </c>
      <c r="B63" s="2" t="s">
        <v>100</v>
      </c>
      <c r="C63" s="13" t="s">
        <v>100</v>
      </c>
      <c r="D63" s="14" t="s">
        <v>100</v>
      </c>
      <c r="E63" s="2" t="s">
        <v>100</v>
      </c>
      <c r="F63" s="2" t="s">
        <v>100</v>
      </c>
      <c r="G63" s="2" t="s">
        <v>100</v>
      </c>
      <c r="I63" s="2" t="s">
        <v>100</v>
      </c>
      <c r="N63" s="2" t="s">
        <v>101</v>
      </c>
      <c r="O63" s="2" t="s">
        <v>100</v>
      </c>
    </row>
    <row r="64" spans="1:17">
      <c r="H64" s="25"/>
    </row>
    <row r="65" spans="8:8">
      <c r="H65" s="26"/>
    </row>
  </sheetData>
  <mergeCells count="22">
    <mergeCell ref="C31:G31"/>
    <mergeCell ref="C1:N1"/>
    <mergeCell ref="C2:N2"/>
    <mergeCell ref="C3:N3"/>
    <mergeCell ref="C4:N4"/>
    <mergeCell ref="C9:G9"/>
    <mergeCell ref="C11:G11"/>
    <mergeCell ref="C14:G14"/>
    <mergeCell ref="C16:G16"/>
    <mergeCell ref="C20:G20"/>
    <mergeCell ref="C22:G22"/>
    <mergeCell ref="C25:G25"/>
    <mergeCell ref="C50:G50"/>
    <mergeCell ref="C51:G51"/>
    <mergeCell ref="C52:N52"/>
    <mergeCell ref="M60:N60"/>
    <mergeCell ref="C33:G33"/>
    <mergeCell ref="C36:G36"/>
    <mergeCell ref="C40:G40"/>
    <mergeCell ref="C44:G44"/>
    <mergeCell ref="C46:G46"/>
    <mergeCell ref="C48:G48"/>
  </mergeCells>
  <conditionalFormatting sqref="M61:N61">
    <cfRule type="expression" dxfId="9" priority="2">
      <formula>$N$61&lt;&gt;0</formula>
    </cfRule>
  </conditionalFormatting>
  <conditionalFormatting sqref="M60:N60">
    <cfRule type="expression" dxfId="8" priority="1">
      <formula>$N$61&lt;&gt;0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S65"/>
  <sheetViews>
    <sheetView workbookViewId="0">
      <selection sqref="A1:XFD1048576"/>
    </sheetView>
  </sheetViews>
  <sheetFormatPr baseColWidth="10" defaultColWidth="11.42578125" defaultRowHeight="15"/>
  <cols>
    <col min="1" max="2" width="2" style="2" bestFit="1" customWidth="1"/>
    <col min="3" max="3" width="20.28515625" style="13" customWidth="1"/>
    <col min="4" max="4" width="22" style="14" bestFit="1" customWidth="1"/>
    <col min="5" max="5" width="7.28515625" style="2" bestFit="1" customWidth="1"/>
    <col min="6" max="6" width="30.140625" style="2" customWidth="1"/>
    <col min="7" max="7" width="12.42578125" style="2" bestFit="1" customWidth="1"/>
    <col min="8" max="8" width="28.5703125" style="2" bestFit="1" customWidth="1"/>
    <col min="9" max="9" width="19.7109375" style="2" bestFit="1" customWidth="1"/>
    <col min="10" max="10" width="22.5703125" style="2" bestFit="1" customWidth="1"/>
    <col min="11" max="11" width="18.140625" style="2" bestFit="1" customWidth="1"/>
    <col min="12" max="12" width="23.42578125" style="2" bestFit="1" customWidth="1"/>
    <col min="13" max="13" width="26.7109375" style="2" bestFit="1" customWidth="1"/>
    <col min="14" max="14" width="23.5703125" style="2" customWidth="1"/>
    <col min="15" max="15" width="2" style="2" bestFit="1" customWidth="1"/>
    <col min="16" max="16" width="14.5703125" style="2" customWidth="1"/>
    <col min="17" max="17" width="13.85546875" style="11" customWidth="1"/>
    <col min="18" max="16384" width="11.42578125" style="2"/>
  </cols>
  <sheetData>
    <row r="1" spans="3:17" ht="19.5" thickTop="1">
      <c r="C1" s="84" t="s">
        <v>0</v>
      </c>
      <c r="D1" s="85"/>
      <c r="E1" s="85"/>
      <c r="F1" s="85"/>
      <c r="G1" s="85"/>
      <c r="H1" s="85"/>
      <c r="I1" s="85"/>
      <c r="J1" s="85"/>
      <c r="K1" s="85"/>
      <c r="L1" s="85"/>
      <c r="M1" s="85"/>
      <c r="N1" s="86"/>
    </row>
    <row r="2" spans="3:17" ht="18.75">
      <c r="C2" s="81" t="s">
        <v>1</v>
      </c>
      <c r="D2" s="82"/>
      <c r="E2" s="82"/>
      <c r="F2" s="82"/>
      <c r="G2" s="82"/>
      <c r="H2" s="82"/>
      <c r="I2" s="82"/>
      <c r="J2" s="82"/>
      <c r="K2" s="82"/>
      <c r="L2" s="82"/>
      <c r="M2" s="82"/>
      <c r="N2" s="83"/>
    </row>
    <row r="3" spans="3:17" ht="18.75">
      <c r="C3" s="87" t="s">
        <v>2</v>
      </c>
      <c r="D3" s="88"/>
      <c r="E3" s="88"/>
      <c r="F3" s="88"/>
      <c r="G3" s="88"/>
      <c r="H3" s="88"/>
      <c r="I3" s="88"/>
      <c r="J3" s="88"/>
      <c r="K3" s="88"/>
      <c r="L3" s="88"/>
      <c r="M3" s="88"/>
      <c r="N3" s="89"/>
    </row>
    <row r="4" spans="3:17" ht="18.75">
      <c r="C4" s="87" t="str">
        <f>+[8]DATOS!P2</f>
        <v>DEL 01 AGOSTO DE 2023 AL 31 DE AGOSTO DE 2023</v>
      </c>
      <c r="D4" s="88"/>
      <c r="E4" s="88"/>
      <c r="F4" s="88"/>
      <c r="G4" s="88"/>
      <c r="H4" s="88"/>
      <c r="I4" s="88"/>
      <c r="J4" s="88"/>
      <c r="K4" s="88"/>
      <c r="L4" s="88"/>
      <c r="M4" s="88"/>
      <c r="N4" s="89"/>
    </row>
    <row r="5" spans="3:17">
      <c r="C5" s="35"/>
      <c r="N5" s="34"/>
    </row>
    <row r="6" spans="3:17" ht="45.75" thickBot="1">
      <c r="C6" s="59" t="s">
        <v>4</v>
      </c>
      <c r="D6" s="60" t="s">
        <v>5</v>
      </c>
      <c r="E6" s="60" t="s">
        <v>6</v>
      </c>
      <c r="F6" s="60" t="s">
        <v>7</v>
      </c>
      <c r="G6" s="60" t="s">
        <v>8</v>
      </c>
      <c r="H6" s="60" t="s">
        <v>9</v>
      </c>
      <c r="I6" s="60" t="s">
        <v>10</v>
      </c>
      <c r="J6" s="60" t="s">
        <v>11</v>
      </c>
      <c r="K6" s="60" t="s">
        <v>12</v>
      </c>
      <c r="L6" s="60" t="s">
        <v>13</v>
      </c>
      <c r="M6" s="60" t="s">
        <v>14</v>
      </c>
      <c r="N6" s="61" t="s">
        <v>15</v>
      </c>
    </row>
    <row r="7" spans="3:17" s="1" customFormat="1" ht="15.75" thickTop="1">
      <c r="C7" s="16" t="s">
        <v>16</v>
      </c>
      <c r="D7" s="52" t="s">
        <v>17</v>
      </c>
      <c r="E7" s="53" t="s">
        <v>18</v>
      </c>
      <c r="F7" s="54" t="s">
        <v>19</v>
      </c>
      <c r="G7" s="53">
        <v>860002964</v>
      </c>
      <c r="H7" s="4">
        <v>72</v>
      </c>
      <c r="I7" s="4"/>
      <c r="J7" s="4"/>
      <c r="K7" s="4"/>
      <c r="L7" s="4"/>
      <c r="M7" s="4"/>
      <c r="N7" s="9">
        <f>SUM(H7:L7)-K7</f>
        <v>72</v>
      </c>
      <c r="P7" s="12"/>
      <c r="Q7" s="10"/>
    </row>
    <row r="8" spans="3:17" s="1" customFormat="1">
      <c r="C8" s="16" t="s">
        <v>16</v>
      </c>
      <c r="D8" s="52" t="s">
        <v>20</v>
      </c>
      <c r="E8" s="53" t="s">
        <v>18</v>
      </c>
      <c r="F8" s="54" t="s">
        <v>21</v>
      </c>
      <c r="G8" s="53">
        <v>860002964</v>
      </c>
      <c r="H8" s="28">
        <v>7154</v>
      </c>
      <c r="I8" s="4"/>
      <c r="J8" s="4"/>
      <c r="K8" s="4"/>
      <c r="L8" s="4"/>
      <c r="M8" s="4"/>
      <c r="N8" s="9">
        <f>SUM(H8:L8)-K8</f>
        <v>7154</v>
      </c>
      <c r="P8" s="12"/>
      <c r="Q8" s="10"/>
    </row>
    <row r="9" spans="3:17" s="1" customFormat="1">
      <c r="C9" s="90" t="s">
        <v>22</v>
      </c>
      <c r="D9" s="91"/>
      <c r="E9" s="91"/>
      <c r="F9" s="91"/>
      <c r="G9" s="91"/>
      <c r="H9" s="38">
        <f t="shared" ref="H9:N9" si="0">SUM(H7:H8)</f>
        <v>7226</v>
      </c>
      <c r="I9" s="38">
        <f t="shared" si="0"/>
        <v>0</v>
      </c>
      <c r="J9" s="38">
        <f t="shared" si="0"/>
        <v>0</v>
      </c>
      <c r="K9" s="38">
        <f t="shared" si="0"/>
        <v>0</v>
      </c>
      <c r="L9" s="38">
        <f t="shared" si="0"/>
        <v>0</v>
      </c>
      <c r="M9" s="38">
        <f t="shared" si="0"/>
        <v>0</v>
      </c>
      <c r="N9" s="39">
        <f t="shared" si="0"/>
        <v>7226</v>
      </c>
      <c r="P9" s="12"/>
      <c r="Q9" s="10"/>
    </row>
    <row r="10" spans="3:17" s="1" customFormat="1">
      <c r="C10" s="55" t="s">
        <v>23</v>
      </c>
      <c r="D10" s="56">
        <v>220470174335</v>
      </c>
      <c r="E10" s="53" t="s">
        <v>18</v>
      </c>
      <c r="F10" s="53" t="s">
        <v>21</v>
      </c>
      <c r="G10" s="53">
        <v>860007738</v>
      </c>
      <c r="H10" s="29">
        <v>13901.279999999995</v>
      </c>
      <c r="I10" s="4"/>
      <c r="J10" s="4"/>
      <c r="K10" s="4"/>
      <c r="L10" s="4"/>
      <c r="M10" s="4"/>
      <c r="N10" s="9">
        <f>SUM(H10:L10)-K10</f>
        <v>13901.279999999995</v>
      </c>
      <c r="P10" s="12"/>
      <c r="Q10" s="10"/>
    </row>
    <row r="11" spans="3:17" s="1" customFormat="1">
      <c r="C11" s="74" t="s">
        <v>24</v>
      </c>
      <c r="D11" s="75"/>
      <c r="E11" s="75"/>
      <c r="F11" s="75"/>
      <c r="G11" s="75"/>
      <c r="H11" s="38">
        <f>SUM(H10)</f>
        <v>13901.279999999995</v>
      </c>
      <c r="I11" s="38">
        <f>+I10</f>
        <v>0</v>
      </c>
      <c r="J11" s="38">
        <f>+J10</f>
        <v>0</v>
      </c>
      <c r="K11" s="38">
        <f>+K10</f>
        <v>0</v>
      </c>
      <c r="L11" s="38">
        <f>+L10</f>
        <v>0</v>
      </c>
      <c r="M11" s="38">
        <f>+M10</f>
        <v>0</v>
      </c>
      <c r="N11" s="39">
        <f>SUM(N10)</f>
        <v>13901.279999999995</v>
      </c>
      <c r="P11" s="12"/>
      <c r="Q11" s="10"/>
    </row>
    <row r="12" spans="3:17" s="1" customFormat="1">
      <c r="C12" s="16" t="s">
        <v>25</v>
      </c>
      <c r="D12" s="52" t="s">
        <v>26</v>
      </c>
      <c r="E12" s="53" t="s">
        <v>18</v>
      </c>
      <c r="F12" s="53" t="s">
        <v>21</v>
      </c>
      <c r="G12" s="53">
        <v>890903938</v>
      </c>
      <c r="H12" s="29">
        <v>1021120.52</v>
      </c>
      <c r="I12" s="4"/>
      <c r="J12" s="4"/>
      <c r="K12" s="4"/>
      <c r="L12" s="4"/>
      <c r="M12" s="23"/>
      <c r="N12" s="9">
        <f>+H12+I12+J12-K12+L12+M12</f>
        <v>1021120.52</v>
      </c>
      <c r="P12" s="12"/>
      <c r="Q12" s="10"/>
    </row>
    <row r="13" spans="3:17" s="1" customFormat="1">
      <c r="C13" s="16" t="s">
        <v>25</v>
      </c>
      <c r="D13" s="52">
        <v>3186123122</v>
      </c>
      <c r="E13" s="53" t="s">
        <v>18</v>
      </c>
      <c r="F13" s="53" t="s">
        <v>21</v>
      </c>
      <c r="G13" s="53">
        <v>890903938</v>
      </c>
      <c r="H13" s="29">
        <v>93114.270000000019</v>
      </c>
      <c r="I13" s="4"/>
      <c r="J13" s="4"/>
      <c r="K13" s="4"/>
      <c r="L13" s="4"/>
      <c r="M13" s="23"/>
      <c r="N13" s="9">
        <f>+H13+I13+J13-K13+L13+M13</f>
        <v>93114.270000000019</v>
      </c>
      <c r="P13" s="12"/>
      <c r="Q13" s="10"/>
    </row>
    <row r="14" spans="3:17" s="1" customFormat="1">
      <c r="C14" s="74" t="s">
        <v>27</v>
      </c>
      <c r="D14" s="75"/>
      <c r="E14" s="75"/>
      <c r="F14" s="75"/>
      <c r="G14" s="75"/>
      <c r="H14" s="38">
        <f>SUM(H12:H13)</f>
        <v>1114234.79</v>
      </c>
      <c r="I14" s="38">
        <f t="shared" ref="I14:N14" si="1">SUM(I12:I13)</f>
        <v>0</v>
      </c>
      <c r="J14" s="38">
        <f t="shared" si="1"/>
        <v>0</v>
      </c>
      <c r="K14" s="38">
        <f t="shared" si="1"/>
        <v>0</v>
      </c>
      <c r="L14" s="38">
        <f t="shared" si="1"/>
        <v>0</v>
      </c>
      <c r="M14" s="38">
        <f t="shared" si="1"/>
        <v>0</v>
      </c>
      <c r="N14" s="39">
        <f t="shared" si="1"/>
        <v>1114234.79</v>
      </c>
      <c r="P14" s="12"/>
      <c r="Q14" s="10"/>
    </row>
    <row r="15" spans="3:17" s="1" customFormat="1">
      <c r="C15" s="16" t="s">
        <v>28</v>
      </c>
      <c r="D15" s="52" t="s">
        <v>29</v>
      </c>
      <c r="E15" s="53" t="s">
        <v>18</v>
      </c>
      <c r="F15" s="53" t="s">
        <v>21</v>
      </c>
      <c r="G15" s="53">
        <v>860050750</v>
      </c>
      <c r="H15" s="27">
        <v>102592.20000000001</v>
      </c>
      <c r="I15" s="4"/>
      <c r="J15" s="4"/>
      <c r="K15" s="4"/>
      <c r="L15" s="4"/>
      <c r="M15" s="4"/>
      <c r="N15" s="9">
        <f>SUM(H15:L15)-K15</f>
        <v>102592.20000000001</v>
      </c>
      <c r="P15" s="12"/>
      <c r="Q15" s="10"/>
    </row>
    <row r="16" spans="3:17" s="1" customFormat="1">
      <c r="C16" s="74" t="s">
        <v>30</v>
      </c>
      <c r="D16" s="75"/>
      <c r="E16" s="75"/>
      <c r="F16" s="75"/>
      <c r="G16" s="75"/>
      <c r="H16" s="38">
        <f>SUM(H15)</f>
        <v>102592.20000000001</v>
      </c>
      <c r="I16" s="38">
        <f>+I15</f>
        <v>0</v>
      </c>
      <c r="J16" s="38">
        <f>+J15</f>
        <v>0</v>
      </c>
      <c r="K16" s="38">
        <f>+K15</f>
        <v>0</v>
      </c>
      <c r="L16" s="38">
        <f>+L15</f>
        <v>0</v>
      </c>
      <c r="M16" s="38">
        <f>+M15</f>
        <v>0</v>
      </c>
      <c r="N16" s="39">
        <f>SUM(N15)</f>
        <v>102592.20000000001</v>
      </c>
      <c r="P16" s="12"/>
      <c r="Q16" s="10"/>
    </row>
    <row r="17" spans="3:17" s="1" customFormat="1">
      <c r="C17" s="16" t="s">
        <v>31</v>
      </c>
      <c r="D17" s="52" t="s">
        <v>32</v>
      </c>
      <c r="E17" s="53" t="s">
        <v>18</v>
      </c>
      <c r="F17" s="53" t="s">
        <v>21</v>
      </c>
      <c r="G17" s="53">
        <v>860003020</v>
      </c>
      <c r="H17" s="21">
        <v>8328</v>
      </c>
      <c r="I17" s="4"/>
      <c r="J17" s="4"/>
      <c r="K17" s="4"/>
      <c r="L17" s="4"/>
      <c r="M17" s="4"/>
      <c r="N17" s="9">
        <f>SUM(H17:L17)-K17</f>
        <v>8328</v>
      </c>
      <c r="P17" s="12"/>
      <c r="Q17" s="10"/>
    </row>
    <row r="18" spans="3:17" s="1" customFormat="1">
      <c r="C18" s="16" t="s">
        <v>31</v>
      </c>
      <c r="D18" s="52" t="s">
        <v>33</v>
      </c>
      <c r="E18" s="53" t="s">
        <v>34</v>
      </c>
      <c r="F18" s="53" t="s">
        <v>35</v>
      </c>
      <c r="G18" s="53">
        <v>860003020</v>
      </c>
      <c r="H18" s="21">
        <v>0</v>
      </c>
      <c r="I18" s="4"/>
      <c r="J18" s="4"/>
      <c r="K18" s="4"/>
      <c r="L18" s="4"/>
      <c r="M18" s="4"/>
      <c r="N18" s="9">
        <f>SUM(H18:L18)-K18</f>
        <v>0</v>
      </c>
      <c r="P18" s="12"/>
      <c r="Q18" s="10"/>
    </row>
    <row r="19" spans="3:17" s="1" customFormat="1">
      <c r="C19" s="16" t="s">
        <v>31</v>
      </c>
      <c r="D19" s="52" t="s">
        <v>103</v>
      </c>
      <c r="E19" s="53" t="s">
        <v>18</v>
      </c>
      <c r="F19" s="53" t="s">
        <v>21</v>
      </c>
      <c r="G19" s="53">
        <v>860003020</v>
      </c>
      <c r="H19" s="21">
        <v>4555</v>
      </c>
      <c r="I19" s="4"/>
      <c r="J19" s="4"/>
      <c r="K19" s="4"/>
      <c r="L19" s="4"/>
      <c r="M19" s="4"/>
      <c r="N19" s="9">
        <f>SUM(H19:L19)-K19</f>
        <v>4555</v>
      </c>
      <c r="P19" s="12"/>
      <c r="Q19" s="10"/>
    </row>
    <row r="20" spans="3:17" s="1" customFormat="1">
      <c r="C20" s="74" t="s">
        <v>36</v>
      </c>
      <c r="D20" s="75"/>
      <c r="E20" s="75"/>
      <c r="F20" s="75"/>
      <c r="G20" s="75"/>
      <c r="H20" s="38">
        <f>SUM(H17:H19)</f>
        <v>12883</v>
      </c>
      <c r="I20" s="38">
        <f>SUM(I17:I18)</f>
        <v>0</v>
      </c>
      <c r="J20" s="38">
        <f>SUM(J17:J18)</f>
        <v>0</v>
      </c>
      <c r="K20" s="38">
        <f>SUM(K17:K18)</f>
        <v>0</v>
      </c>
      <c r="L20" s="38">
        <f>SUM(L17:L18)</f>
        <v>0</v>
      </c>
      <c r="M20" s="38">
        <f>SUM(M17:M18)</f>
        <v>0</v>
      </c>
      <c r="N20" s="39">
        <f>SUM(N17:N19)</f>
        <v>12883</v>
      </c>
      <c r="P20" s="12"/>
      <c r="Q20" s="10"/>
    </row>
    <row r="21" spans="3:17" s="1" customFormat="1">
      <c r="C21" s="16" t="s">
        <v>37</v>
      </c>
      <c r="D21" s="52" t="s">
        <v>38</v>
      </c>
      <c r="E21" s="53" t="s">
        <v>34</v>
      </c>
      <c r="F21" s="53" t="s">
        <v>21</v>
      </c>
      <c r="G21" s="53">
        <v>860007660</v>
      </c>
      <c r="H21" s="30"/>
      <c r="I21" s="4"/>
      <c r="J21" s="4"/>
      <c r="K21" s="4"/>
      <c r="L21" s="4"/>
      <c r="M21" s="4"/>
      <c r="N21" s="9">
        <f>SUM(H21:L21)-K21</f>
        <v>0</v>
      </c>
      <c r="P21" s="12"/>
      <c r="Q21" s="10"/>
    </row>
    <row r="22" spans="3:17" s="1" customFormat="1">
      <c r="C22" s="74" t="s">
        <v>39</v>
      </c>
      <c r="D22" s="75"/>
      <c r="E22" s="75"/>
      <c r="F22" s="75"/>
      <c r="G22" s="75"/>
      <c r="H22" s="38">
        <f t="shared" ref="H22:N22" si="2">SUM(H21)</f>
        <v>0</v>
      </c>
      <c r="I22" s="38">
        <f t="shared" si="2"/>
        <v>0</v>
      </c>
      <c r="J22" s="38">
        <f t="shared" si="2"/>
        <v>0</v>
      </c>
      <c r="K22" s="38">
        <f t="shared" si="2"/>
        <v>0</v>
      </c>
      <c r="L22" s="38">
        <f t="shared" si="2"/>
        <v>0</v>
      </c>
      <c r="M22" s="38">
        <f t="shared" si="2"/>
        <v>0</v>
      </c>
      <c r="N22" s="39">
        <f t="shared" si="2"/>
        <v>0</v>
      </c>
      <c r="P22" s="12"/>
      <c r="Q22" s="10"/>
    </row>
    <row r="23" spans="3:17" s="1" customFormat="1">
      <c r="C23" s="16" t="s">
        <v>40</v>
      </c>
      <c r="D23" s="52" t="s">
        <v>41</v>
      </c>
      <c r="E23" s="53" t="s">
        <v>18</v>
      </c>
      <c r="F23" s="53" t="s">
        <v>21</v>
      </c>
      <c r="G23" s="53">
        <v>860034594</v>
      </c>
      <c r="H23" s="3">
        <v>86.63</v>
      </c>
      <c r="I23" s="4"/>
      <c r="J23" s="4"/>
      <c r="K23" s="4"/>
      <c r="L23" s="4"/>
      <c r="M23" s="4"/>
      <c r="N23" s="9">
        <f>SUM(H23:L23)-K23</f>
        <v>86.63</v>
      </c>
      <c r="P23" s="12"/>
      <c r="Q23" s="10"/>
    </row>
    <row r="24" spans="3:17" s="1" customFormat="1">
      <c r="C24" s="16" t="s">
        <v>40</v>
      </c>
      <c r="D24" s="52" t="s">
        <v>42</v>
      </c>
      <c r="E24" s="53" t="s">
        <v>18</v>
      </c>
      <c r="F24" s="53" t="s">
        <v>21</v>
      </c>
      <c r="G24" s="53">
        <v>860034594</v>
      </c>
      <c r="H24" s="3">
        <v>91.32</v>
      </c>
      <c r="I24" s="4"/>
      <c r="J24" s="4"/>
      <c r="K24" s="4"/>
      <c r="L24" s="4"/>
      <c r="M24" s="4"/>
      <c r="N24" s="9">
        <f>SUM(H24:L24)-K24</f>
        <v>91.32</v>
      </c>
      <c r="P24" s="12"/>
      <c r="Q24" s="10"/>
    </row>
    <row r="25" spans="3:17" s="1" customFormat="1">
      <c r="C25" s="74" t="s">
        <v>43</v>
      </c>
      <c r="D25" s="75"/>
      <c r="E25" s="75"/>
      <c r="F25" s="75"/>
      <c r="G25" s="75"/>
      <c r="H25" s="38">
        <f t="shared" ref="H25:N25" si="3">SUM(H23:H24)</f>
        <v>177.95</v>
      </c>
      <c r="I25" s="38">
        <f t="shared" si="3"/>
        <v>0</v>
      </c>
      <c r="J25" s="38">
        <f t="shared" si="3"/>
        <v>0</v>
      </c>
      <c r="K25" s="38">
        <f t="shared" si="3"/>
        <v>0</v>
      </c>
      <c r="L25" s="38">
        <f t="shared" si="3"/>
        <v>0</v>
      </c>
      <c r="M25" s="38">
        <f t="shared" si="3"/>
        <v>0</v>
      </c>
      <c r="N25" s="39">
        <f t="shared" si="3"/>
        <v>177.95</v>
      </c>
      <c r="P25" s="12"/>
      <c r="Q25" s="10"/>
    </row>
    <row r="26" spans="3:17" s="1" customFormat="1">
      <c r="C26" s="16" t="s">
        <v>44</v>
      </c>
      <c r="D26" s="52" t="s">
        <v>45</v>
      </c>
      <c r="E26" s="53" t="s">
        <v>34</v>
      </c>
      <c r="F26" s="53" t="s">
        <v>35</v>
      </c>
      <c r="G26" s="53">
        <v>890300279</v>
      </c>
      <c r="H26" s="4">
        <v>406138.29999999993</v>
      </c>
      <c r="I26" s="4"/>
      <c r="J26" s="4"/>
      <c r="K26" s="4"/>
      <c r="L26" s="4"/>
      <c r="M26" s="4"/>
      <c r="N26" s="9">
        <f>SUM(H26:L26)-K26+M26</f>
        <v>406138.29999999993</v>
      </c>
      <c r="O26" s="12"/>
      <c r="P26" s="12"/>
      <c r="Q26" s="10"/>
    </row>
    <row r="27" spans="3:17" s="1" customFormat="1">
      <c r="C27" s="16" t="s">
        <v>44</v>
      </c>
      <c r="D27" s="52" t="s">
        <v>46</v>
      </c>
      <c r="E27" s="53" t="s">
        <v>34</v>
      </c>
      <c r="F27" s="53" t="s">
        <v>47</v>
      </c>
      <c r="G27" s="53">
        <v>890300279</v>
      </c>
      <c r="H27" s="4">
        <v>819029.65</v>
      </c>
      <c r="I27" s="4"/>
      <c r="J27" s="4"/>
      <c r="K27" s="4"/>
      <c r="L27" s="4"/>
      <c r="M27" s="4"/>
      <c r="N27" s="9">
        <f t="shared" ref="N27:N49" si="4">SUM(H27:L27)-K27</f>
        <v>819029.65</v>
      </c>
      <c r="O27" s="15"/>
      <c r="P27" s="12"/>
      <c r="Q27" s="10"/>
    </row>
    <row r="28" spans="3:17" s="1" customFormat="1">
      <c r="C28" s="16" t="s">
        <v>44</v>
      </c>
      <c r="D28" s="52" t="s">
        <v>48</v>
      </c>
      <c r="E28" s="53" t="s">
        <v>34</v>
      </c>
      <c r="F28" s="53" t="s">
        <v>49</v>
      </c>
      <c r="G28" s="53">
        <v>890300279</v>
      </c>
      <c r="H28" s="4">
        <v>843831.64</v>
      </c>
      <c r="I28" s="4"/>
      <c r="J28" s="4"/>
      <c r="K28" s="4"/>
      <c r="L28" s="4"/>
      <c r="M28" s="4"/>
      <c r="N28" s="9">
        <f t="shared" si="4"/>
        <v>843831.64</v>
      </c>
      <c r="O28" s="15"/>
      <c r="P28" s="12"/>
      <c r="Q28" s="10"/>
    </row>
    <row r="29" spans="3:17" s="1" customFormat="1">
      <c r="C29" s="16" t="s">
        <v>44</v>
      </c>
      <c r="D29" s="52" t="s">
        <v>50</v>
      </c>
      <c r="E29" s="53" t="s">
        <v>34</v>
      </c>
      <c r="F29" s="53" t="s">
        <v>51</v>
      </c>
      <c r="G29" s="53">
        <v>890300279</v>
      </c>
      <c r="H29" s="4">
        <v>48.430000000000021</v>
      </c>
      <c r="I29" s="4"/>
      <c r="J29" s="4"/>
      <c r="K29" s="4"/>
      <c r="L29" s="4"/>
      <c r="M29" s="4"/>
      <c r="N29" s="9">
        <f t="shared" si="4"/>
        <v>48.430000000000021</v>
      </c>
      <c r="P29" s="12"/>
      <c r="Q29" s="10"/>
    </row>
    <row r="30" spans="3:17" s="1" customFormat="1">
      <c r="C30" s="16" t="s">
        <v>44</v>
      </c>
      <c r="D30" s="52" t="s">
        <v>52</v>
      </c>
      <c r="E30" s="53" t="s">
        <v>18</v>
      </c>
      <c r="F30" s="53" t="s">
        <v>53</v>
      </c>
      <c r="G30" s="53">
        <v>890300279</v>
      </c>
      <c r="H30" s="4">
        <v>66373659.239999995</v>
      </c>
      <c r="I30" s="4"/>
      <c r="J30" s="4"/>
      <c r="K30" s="4"/>
      <c r="L30" s="4"/>
      <c r="M30" s="4"/>
      <c r="N30" s="9">
        <f t="shared" si="4"/>
        <v>66373659.239999995</v>
      </c>
      <c r="P30" s="12"/>
      <c r="Q30" s="10"/>
    </row>
    <row r="31" spans="3:17" s="1" customFormat="1">
      <c r="C31" s="74" t="s">
        <v>54</v>
      </c>
      <c r="D31" s="75"/>
      <c r="E31" s="75"/>
      <c r="F31" s="75"/>
      <c r="G31" s="75"/>
      <c r="H31" s="38">
        <f t="shared" ref="H31:N31" si="5">SUM(H26:H30)</f>
        <v>68442707.25999999</v>
      </c>
      <c r="I31" s="38">
        <f t="shared" si="5"/>
        <v>0</v>
      </c>
      <c r="J31" s="38">
        <f t="shared" si="5"/>
        <v>0</v>
      </c>
      <c r="K31" s="38">
        <f t="shared" si="5"/>
        <v>0</v>
      </c>
      <c r="L31" s="38">
        <f t="shared" si="5"/>
        <v>0</v>
      </c>
      <c r="M31" s="38">
        <f t="shared" si="5"/>
        <v>0</v>
      </c>
      <c r="N31" s="39">
        <f t="shared" si="5"/>
        <v>68442707.25999999</v>
      </c>
      <c r="P31" s="12"/>
      <c r="Q31" s="10"/>
    </row>
    <row r="32" spans="3:17" s="1" customFormat="1">
      <c r="C32" s="16" t="s">
        <v>55</v>
      </c>
      <c r="D32" s="52" t="s">
        <v>56</v>
      </c>
      <c r="E32" s="53" t="s">
        <v>18</v>
      </c>
      <c r="F32" s="53" t="s">
        <v>21</v>
      </c>
      <c r="G32" s="53">
        <v>860007335</v>
      </c>
      <c r="H32" s="3">
        <v>211.33</v>
      </c>
      <c r="I32" s="4"/>
      <c r="J32" s="4"/>
      <c r="K32" s="4"/>
      <c r="L32" s="4"/>
      <c r="M32" s="23"/>
      <c r="N32" s="9">
        <f t="shared" si="4"/>
        <v>211.33</v>
      </c>
      <c r="P32" s="12"/>
      <c r="Q32" s="10"/>
    </row>
    <row r="33" spans="3:19" s="1" customFormat="1">
      <c r="C33" s="74" t="s">
        <v>57</v>
      </c>
      <c r="D33" s="75"/>
      <c r="E33" s="75"/>
      <c r="F33" s="75"/>
      <c r="G33" s="75"/>
      <c r="H33" s="38">
        <f t="shared" ref="H33:M33" si="6">SUM(H32)</f>
        <v>211.33</v>
      </c>
      <c r="I33" s="38">
        <f t="shared" si="6"/>
        <v>0</v>
      </c>
      <c r="J33" s="38">
        <f t="shared" si="6"/>
        <v>0</v>
      </c>
      <c r="K33" s="38">
        <f t="shared" si="6"/>
        <v>0</v>
      </c>
      <c r="L33" s="38">
        <f t="shared" si="6"/>
        <v>0</v>
      </c>
      <c r="M33" s="38">
        <f t="shared" si="6"/>
        <v>0</v>
      </c>
      <c r="N33" s="39">
        <f>SUM(N32:N32)</f>
        <v>211.33</v>
      </c>
      <c r="P33" s="12"/>
      <c r="Q33" s="10"/>
    </row>
    <row r="34" spans="3:19">
      <c r="C34" s="16" t="s">
        <v>58</v>
      </c>
      <c r="D34" s="52" t="s">
        <v>59</v>
      </c>
      <c r="E34" s="53" t="s">
        <v>18</v>
      </c>
      <c r="F34" s="53" t="s">
        <v>60</v>
      </c>
      <c r="G34" s="53">
        <v>800037800</v>
      </c>
      <c r="H34" s="24"/>
      <c r="I34" s="4"/>
      <c r="J34" s="4">
        <v>2.8000000000000003</v>
      </c>
      <c r="K34" s="4"/>
      <c r="L34" s="4"/>
      <c r="M34" s="4"/>
      <c r="N34" s="9">
        <f>SUM(H34:L34)-K34</f>
        <v>2.8000000000000003</v>
      </c>
      <c r="P34" s="12"/>
    </row>
    <row r="35" spans="3:19">
      <c r="C35" s="16" t="s">
        <v>58</v>
      </c>
      <c r="D35" s="52" t="s">
        <v>61</v>
      </c>
      <c r="E35" s="53" t="s">
        <v>18</v>
      </c>
      <c r="F35" s="53" t="s">
        <v>62</v>
      </c>
      <c r="G35" s="53">
        <v>800037800</v>
      </c>
      <c r="H35" s="24"/>
      <c r="I35" s="4"/>
      <c r="J35" s="4"/>
      <c r="K35" s="4"/>
      <c r="L35" s="4"/>
      <c r="M35" s="4"/>
      <c r="N35" s="9">
        <f t="shared" si="4"/>
        <v>0</v>
      </c>
      <c r="P35" s="12"/>
    </row>
    <row r="36" spans="3:19">
      <c r="C36" s="74" t="s">
        <v>63</v>
      </c>
      <c r="D36" s="75"/>
      <c r="E36" s="75"/>
      <c r="F36" s="75"/>
      <c r="G36" s="75"/>
      <c r="H36" s="38">
        <f t="shared" ref="H36:N36" si="7">SUM(H34:H35)</f>
        <v>0</v>
      </c>
      <c r="I36" s="38">
        <f t="shared" si="7"/>
        <v>0</v>
      </c>
      <c r="J36" s="38">
        <f t="shared" si="7"/>
        <v>2.8000000000000003</v>
      </c>
      <c r="K36" s="38">
        <f t="shared" si="7"/>
        <v>0</v>
      </c>
      <c r="L36" s="38">
        <f t="shared" si="7"/>
        <v>0</v>
      </c>
      <c r="M36" s="38">
        <f t="shared" si="7"/>
        <v>0</v>
      </c>
      <c r="N36" s="39">
        <f t="shared" si="7"/>
        <v>2.8000000000000003</v>
      </c>
      <c r="P36" s="12"/>
    </row>
    <row r="37" spans="3:19" s="1" customFormat="1">
      <c r="C37" s="16" t="s">
        <v>64</v>
      </c>
      <c r="D37" s="52" t="s">
        <v>65</v>
      </c>
      <c r="E37" s="53" t="s">
        <v>18</v>
      </c>
      <c r="F37" s="53" t="s">
        <v>21</v>
      </c>
      <c r="G37" s="53">
        <v>860034313</v>
      </c>
      <c r="H37" s="4">
        <v>363074.82</v>
      </c>
      <c r="I37" s="4"/>
      <c r="J37" s="4"/>
      <c r="K37" s="4"/>
      <c r="L37" s="4"/>
      <c r="M37" s="4"/>
      <c r="N37" s="9">
        <f t="shared" si="4"/>
        <v>363074.82</v>
      </c>
      <c r="P37" s="12"/>
      <c r="Q37" s="10"/>
    </row>
    <row r="38" spans="3:19" s="1" customFormat="1">
      <c r="C38" s="16" t="s">
        <v>64</v>
      </c>
      <c r="D38" s="52" t="s">
        <v>66</v>
      </c>
      <c r="E38" s="53" t="s">
        <v>34</v>
      </c>
      <c r="F38" s="53" t="s">
        <v>67</v>
      </c>
      <c r="G38" s="53">
        <v>860034313</v>
      </c>
      <c r="H38" s="4">
        <v>0</v>
      </c>
      <c r="I38" s="4"/>
      <c r="J38" s="4"/>
      <c r="K38" s="4"/>
      <c r="L38" s="4"/>
      <c r="M38" s="4"/>
      <c r="N38" s="9">
        <f t="shared" si="4"/>
        <v>0</v>
      </c>
      <c r="P38" s="12"/>
      <c r="Q38" s="10"/>
    </row>
    <row r="39" spans="3:19" s="1" customFormat="1">
      <c r="C39" s="16" t="s">
        <v>64</v>
      </c>
      <c r="D39" s="52" t="s">
        <v>68</v>
      </c>
      <c r="E39" s="53" t="s">
        <v>18</v>
      </c>
      <c r="F39" s="53" t="s">
        <v>21</v>
      </c>
      <c r="G39" s="53">
        <v>860034313</v>
      </c>
      <c r="H39" s="4">
        <v>1020.46</v>
      </c>
      <c r="I39" s="4"/>
      <c r="J39" s="4"/>
      <c r="K39" s="4"/>
      <c r="L39" s="4"/>
      <c r="M39" s="4"/>
      <c r="N39" s="9">
        <f>SUM(H39:L39)-K39</f>
        <v>1020.46</v>
      </c>
      <c r="P39" s="12"/>
      <c r="Q39" s="10"/>
    </row>
    <row r="40" spans="3:19" s="1" customFormat="1">
      <c r="C40" s="74" t="s">
        <v>69</v>
      </c>
      <c r="D40" s="75"/>
      <c r="E40" s="75"/>
      <c r="F40" s="75"/>
      <c r="G40" s="75"/>
      <c r="H40" s="38">
        <f t="shared" ref="H40:N40" si="8">SUM(H37:H39)</f>
        <v>364095.28</v>
      </c>
      <c r="I40" s="38">
        <f t="shared" si="8"/>
        <v>0</v>
      </c>
      <c r="J40" s="38">
        <f t="shared" si="8"/>
        <v>0</v>
      </c>
      <c r="K40" s="38">
        <f t="shared" si="8"/>
        <v>0</v>
      </c>
      <c r="L40" s="38">
        <f t="shared" si="8"/>
        <v>0</v>
      </c>
      <c r="M40" s="38">
        <f t="shared" si="8"/>
        <v>0</v>
      </c>
      <c r="N40" s="39">
        <f t="shared" si="8"/>
        <v>364095.28</v>
      </c>
      <c r="P40" s="12"/>
      <c r="Q40" s="11"/>
    </row>
    <row r="41" spans="3:19">
      <c r="C41" s="16" t="s">
        <v>70</v>
      </c>
      <c r="D41" s="52" t="s">
        <v>71</v>
      </c>
      <c r="E41" s="53" t="s">
        <v>18</v>
      </c>
      <c r="F41" s="53" t="s">
        <v>72</v>
      </c>
      <c r="G41" s="53">
        <v>860035827</v>
      </c>
      <c r="H41" s="40">
        <v>61.08</v>
      </c>
      <c r="I41" s="4"/>
      <c r="J41" s="4"/>
      <c r="K41" s="4"/>
      <c r="L41" s="4"/>
      <c r="M41" s="4"/>
      <c r="N41" s="22">
        <f>SUM(H41:L41)-K41-K41</f>
        <v>61.08</v>
      </c>
      <c r="P41" s="12"/>
      <c r="Q41" s="10"/>
    </row>
    <row r="42" spans="3:19">
      <c r="C42" s="16" t="s">
        <v>70</v>
      </c>
      <c r="D42" s="52" t="s">
        <v>73</v>
      </c>
      <c r="E42" s="53" t="s">
        <v>18</v>
      </c>
      <c r="F42" s="53" t="s">
        <v>74</v>
      </c>
      <c r="G42" s="53">
        <v>860035827</v>
      </c>
      <c r="H42" s="3">
        <v>537.91999999999996</v>
      </c>
      <c r="I42" s="4"/>
      <c r="J42" s="4"/>
      <c r="K42" s="4"/>
      <c r="L42" s="4"/>
      <c r="M42" s="4"/>
      <c r="N42" s="22">
        <f>SUM(H42:L42)-K42-K42</f>
        <v>537.91999999999996</v>
      </c>
      <c r="P42" s="12"/>
    </row>
    <row r="43" spans="3:19">
      <c r="C43" s="16" t="s">
        <v>70</v>
      </c>
      <c r="D43" s="52" t="s">
        <v>75</v>
      </c>
      <c r="E43" s="53" t="s">
        <v>18</v>
      </c>
      <c r="F43" s="53" t="s">
        <v>21</v>
      </c>
      <c r="G43" s="53">
        <v>860035827</v>
      </c>
      <c r="H43" s="3">
        <v>78.849999999999994</v>
      </c>
      <c r="I43" s="4"/>
      <c r="J43" s="4"/>
      <c r="K43" s="4"/>
      <c r="L43" s="4"/>
      <c r="M43" s="4"/>
      <c r="N43" s="22">
        <f>SUM(H43:L43)-K43-K43</f>
        <v>78.849999999999994</v>
      </c>
      <c r="P43" s="12"/>
    </row>
    <row r="44" spans="3:19">
      <c r="C44" s="74" t="s">
        <v>76</v>
      </c>
      <c r="D44" s="75"/>
      <c r="E44" s="75"/>
      <c r="F44" s="75"/>
      <c r="G44" s="75"/>
      <c r="H44" s="38">
        <f t="shared" ref="H44:N44" si="9">SUM(H41:H43)</f>
        <v>677.85</v>
      </c>
      <c r="I44" s="38">
        <f t="shared" si="9"/>
        <v>0</v>
      </c>
      <c r="J44" s="38">
        <f t="shared" si="9"/>
        <v>0</v>
      </c>
      <c r="K44" s="38">
        <f t="shared" si="9"/>
        <v>0</v>
      </c>
      <c r="L44" s="38">
        <f t="shared" si="9"/>
        <v>0</v>
      </c>
      <c r="M44" s="38">
        <f t="shared" si="9"/>
        <v>0</v>
      </c>
      <c r="N44" s="39">
        <f t="shared" si="9"/>
        <v>677.85</v>
      </c>
      <c r="P44" s="12"/>
      <c r="R44" s="11"/>
      <c r="S44" s="11"/>
    </row>
    <row r="45" spans="3:19">
      <c r="C45" s="16" t="s">
        <v>77</v>
      </c>
      <c r="D45" s="52" t="s">
        <v>78</v>
      </c>
      <c r="E45" s="53" t="s">
        <v>18</v>
      </c>
      <c r="F45" s="53" t="s">
        <v>21</v>
      </c>
      <c r="G45" s="53">
        <v>890200756</v>
      </c>
      <c r="H45" s="15">
        <v>63003.77</v>
      </c>
      <c r="I45" s="4"/>
      <c r="J45" s="4"/>
      <c r="K45" s="4"/>
      <c r="L45" s="4"/>
      <c r="M45" s="4"/>
      <c r="N45" s="9">
        <f t="shared" si="4"/>
        <v>63003.77</v>
      </c>
      <c r="P45" s="12"/>
      <c r="R45" s="11"/>
      <c r="S45" s="11"/>
    </row>
    <row r="46" spans="3:19">
      <c r="C46" s="74" t="s">
        <v>79</v>
      </c>
      <c r="D46" s="75"/>
      <c r="E46" s="75"/>
      <c r="F46" s="75"/>
      <c r="G46" s="75"/>
      <c r="H46" s="38">
        <f t="shared" ref="H46:N46" si="10">SUM(H45)</f>
        <v>63003.77</v>
      </c>
      <c r="I46" s="38">
        <f t="shared" si="10"/>
        <v>0</v>
      </c>
      <c r="J46" s="38">
        <f t="shared" si="10"/>
        <v>0</v>
      </c>
      <c r="K46" s="38">
        <f t="shared" si="10"/>
        <v>0</v>
      </c>
      <c r="L46" s="38">
        <f t="shared" si="10"/>
        <v>0</v>
      </c>
      <c r="M46" s="38">
        <f t="shared" si="10"/>
        <v>0</v>
      </c>
      <c r="N46" s="39">
        <f t="shared" si="10"/>
        <v>63003.77</v>
      </c>
      <c r="P46" s="12"/>
      <c r="R46" s="11"/>
      <c r="S46" s="11"/>
    </row>
    <row r="47" spans="3:19">
      <c r="C47" s="16" t="s">
        <v>80</v>
      </c>
      <c r="D47" s="57">
        <v>140201246301</v>
      </c>
      <c r="E47" s="53" t="s">
        <v>18</v>
      </c>
      <c r="F47" s="53" t="s">
        <v>21</v>
      </c>
      <c r="G47" s="53">
        <v>900406150</v>
      </c>
      <c r="H47" s="41">
        <v>108906</v>
      </c>
      <c r="I47" s="4"/>
      <c r="J47" s="4"/>
      <c r="K47" s="4"/>
      <c r="L47" s="4"/>
      <c r="M47" s="4"/>
      <c r="N47" s="9">
        <f t="shared" si="4"/>
        <v>108906</v>
      </c>
      <c r="P47" s="12"/>
    </row>
    <row r="48" spans="3:19">
      <c r="C48" s="74" t="s">
        <v>81</v>
      </c>
      <c r="D48" s="75"/>
      <c r="E48" s="75"/>
      <c r="F48" s="75"/>
      <c r="G48" s="75"/>
      <c r="H48" s="38">
        <f t="shared" ref="H48:N48" si="11">SUM(H47)</f>
        <v>108906</v>
      </c>
      <c r="I48" s="38">
        <f t="shared" si="11"/>
        <v>0</v>
      </c>
      <c r="J48" s="38">
        <f t="shared" si="11"/>
        <v>0</v>
      </c>
      <c r="K48" s="38">
        <f t="shared" si="11"/>
        <v>0</v>
      </c>
      <c r="L48" s="38">
        <f t="shared" si="11"/>
        <v>0</v>
      </c>
      <c r="M48" s="38">
        <f t="shared" si="11"/>
        <v>0</v>
      </c>
      <c r="N48" s="39">
        <f t="shared" si="11"/>
        <v>108906</v>
      </c>
      <c r="P48" s="12"/>
    </row>
    <row r="49" spans="1:17">
      <c r="C49" s="16" t="s">
        <v>82</v>
      </c>
      <c r="D49" s="52" t="s">
        <v>83</v>
      </c>
      <c r="E49" s="53" t="s">
        <v>18</v>
      </c>
      <c r="F49" s="53" t="s">
        <v>21</v>
      </c>
      <c r="G49" s="53">
        <v>811022688</v>
      </c>
      <c r="H49" s="20">
        <v>19871</v>
      </c>
      <c r="I49" s="4"/>
      <c r="J49" s="4"/>
      <c r="K49" s="4"/>
      <c r="L49" s="4"/>
      <c r="M49" s="4"/>
      <c r="N49" s="9">
        <f t="shared" si="4"/>
        <v>19871</v>
      </c>
      <c r="P49" s="12"/>
    </row>
    <row r="50" spans="1:17">
      <c r="C50" s="74" t="s">
        <v>84</v>
      </c>
      <c r="D50" s="75"/>
      <c r="E50" s="75"/>
      <c r="F50" s="75"/>
      <c r="G50" s="75"/>
      <c r="H50" s="38">
        <f>SUM(H49)</f>
        <v>19871</v>
      </c>
      <c r="I50" s="38">
        <f>+I49</f>
        <v>0</v>
      </c>
      <c r="J50" s="38">
        <f>+J49</f>
        <v>0</v>
      </c>
      <c r="K50" s="38">
        <f>+K49</f>
        <v>0</v>
      </c>
      <c r="L50" s="38">
        <f>+L49</f>
        <v>0</v>
      </c>
      <c r="M50" s="38">
        <f>+M49</f>
        <v>0</v>
      </c>
      <c r="N50" s="39">
        <f>SUM(N49)</f>
        <v>19871</v>
      </c>
      <c r="P50" s="12"/>
    </row>
    <row r="51" spans="1:17">
      <c r="C51" s="76" t="s">
        <v>85</v>
      </c>
      <c r="D51" s="77"/>
      <c r="E51" s="77"/>
      <c r="F51" s="77"/>
      <c r="G51" s="77"/>
      <c r="H51" s="64">
        <f t="shared" ref="H51:M51" si="12">+H50+H48+H46+H44+H40+H36+H33+H31+H25+H22+H20+H16+H14+H11+H9</f>
        <v>70250487.710000008</v>
      </c>
      <c r="I51" s="64">
        <f t="shared" si="12"/>
        <v>0</v>
      </c>
      <c r="J51" s="64">
        <f t="shared" si="12"/>
        <v>2.8000000000000003</v>
      </c>
      <c r="K51" s="64">
        <f t="shared" si="12"/>
        <v>0</v>
      </c>
      <c r="L51" s="64">
        <f t="shared" si="12"/>
        <v>0</v>
      </c>
      <c r="M51" s="64">
        <f t="shared" si="12"/>
        <v>0</v>
      </c>
      <c r="N51" s="65">
        <f>+N36+N44+N20+N9+N33+N40+N16+N50+N25+N31+N11++N22+N46+N14+N48</f>
        <v>70250490.50999999</v>
      </c>
      <c r="P51" s="12"/>
    </row>
    <row r="52" spans="1:17">
      <c r="C52" s="78" t="s">
        <v>104</v>
      </c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80"/>
    </row>
    <row r="53" spans="1:17">
      <c r="C53" s="2"/>
      <c r="D53" s="2"/>
    </row>
    <row r="54" spans="1:17">
      <c r="C54" s="66" t="s">
        <v>4</v>
      </c>
      <c r="D54" s="67" t="s">
        <v>5</v>
      </c>
      <c r="E54" s="68" t="s">
        <v>6</v>
      </c>
      <c r="F54" s="68" t="s">
        <v>7</v>
      </c>
      <c r="G54" s="68" t="s">
        <v>8</v>
      </c>
      <c r="H54" s="69" t="s">
        <v>87</v>
      </c>
      <c r="I54" s="33"/>
      <c r="L54" s="31"/>
      <c r="M54" s="31"/>
      <c r="N54" s="34"/>
    </row>
    <row r="55" spans="1:17">
      <c r="C55" s="6" t="s">
        <v>88</v>
      </c>
      <c r="D55" s="43">
        <v>1101203000501</v>
      </c>
      <c r="E55" s="8" t="s">
        <v>89</v>
      </c>
      <c r="F55" s="8" t="s">
        <v>90</v>
      </c>
      <c r="G55" s="8">
        <v>800143157</v>
      </c>
      <c r="H55" s="5">
        <v>596590017.00999999</v>
      </c>
      <c r="N55" s="36"/>
    </row>
    <row r="56" spans="1:17">
      <c r="C56" s="6" t="s">
        <v>88</v>
      </c>
      <c r="D56" s="43">
        <v>1101203000511</v>
      </c>
      <c r="E56" s="8" t="s">
        <v>89</v>
      </c>
      <c r="F56" s="8" t="s">
        <v>91</v>
      </c>
      <c r="G56" s="8">
        <v>800143157</v>
      </c>
      <c r="H56" s="5">
        <v>6699542.7199999997</v>
      </c>
      <c r="L56" s="31"/>
      <c r="M56" s="31"/>
      <c r="N56" s="34"/>
    </row>
    <row r="57" spans="1:17">
      <c r="C57" s="6" t="s">
        <v>88</v>
      </c>
      <c r="D57" s="43">
        <v>1101203000514</v>
      </c>
      <c r="E57" s="8" t="s">
        <v>89</v>
      </c>
      <c r="F57" s="8" t="s">
        <v>92</v>
      </c>
      <c r="G57" s="8">
        <v>800143157</v>
      </c>
      <c r="H57" s="5">
        <v>122838.37</v>
      </c>
      <c r="N57" s="34"/>
    </row>
    <row r="58" spans="1:17">
      <c r="C58" s="6" t="s">
        <v>88</v>
      </c>
      <c r="D58" s="58">
        <v>1101203000782</v>
      </c>
      <c r="E58" s="8" t="s">
        <v>89</v>
      </c>
      <c r="F58" s="8" t="s">
        <v>93</v>
      </c>
      <c r="G58" s="8">
        <v>800143157</v>
      </c>
      <c r="H58" s="5">
        <v>54896040.609999999</v>
      </c>
      <c r="N58" s="34"/>
      <c r="Q58" s="2"/>
    </row>
    <row r="59" spans="1:17">
      <c r="C59" s="44" t="s">
        <v>94</v>
      </c>
      <c r="D59" s="45"/>
      <c r="E59" s="46"/>
      <c r="F59" s="46"/>
      <c r="G59" s="46"/>
      <c r="H59" s="47">
        <f>SUM(H55:H58)</f>
        <v>658308438.71000004</v>
      </c>
      <c r="N59" s="34"/>
      <c r="Q59" s="2"/>
    </row>
    <row r="60" spans="1:17">
      <c r="C60" s="6" t="s">
        <v>95</v>
      </c>
      <c r="D60" s="7"/>
      <c r="E60" s="8"/>
      <c r="F60" s="8"/>
      <c r="G60" s="8"/>
      <c r="H60" s="5"/>
      <c r="J60" s="32"/>
      <c r="M60" s="72" t="s">
        <v>96</v>
      </c>
      <c r="N60" s="73"/>
      <c r="Q60" s="2"/>
    </row>
    <row r="61" spans="1:17" ht="15.75" thickBot="1">
      <c r="C61" s="48" t="s">
        <v>97</v>
      </c>
      <c r="D61" s="49"/>
      <c r="E61" s="50"/>
      <c r="F61" s="50"/>
      <c r="G61" s="50"/>
      <c r="H61" s="51">
        <f>VALUE(FIXED(+H59+N51+H60,2))</f>
        <v>728558929.22000003</v>
      </c>
      <c r="I61" s="37"/>
      <c r="J61" s="33"/>
      <c r="M61" s="62" t="s">
        <v>98</v>
      </c>
      <c r="N61" s="63">
        <f>+'[8]1 BALANCE_GRAL'!N107-'[8]1 BALANCE_GRAL'!M107-('[8]1 BALANCE_GRAL'!M97-'[8]1 BALANCE_GRAL'!N97)-H61</f>
        <v>0</v>
      </c>
      <c r="Q61" s="2"/>
    </row>
    <row r="62" spans="1:17" ht="16.5" thickTop="1" thickBot="1">
      <c r="C62" s="42" t="s">
        <v>99</v>
      </c>
      <c r="D62" s="17"/>
      <c r="E62" s="18"/>
      <c r="F62" s="18"/>
      <c r="G62" s="18"/>
      <c r="H62" s="18"/>
      <c r="I62" s="18"/>
      <c r="J62" s="18"/>
      <c r="K62" s="18"/>
      <c r="L62" s="18"/>
      <c r="M62" s="18"/>
      <c r="N62" s="19"/>
      <c r="Q62" s="28"/>
    </row>
    <row r="63" spans="1:17" ht="15.75" thickTop="1">
      <c r="A63" s="2" t="s">
        <v>100</v>
      </c>
      <c r="B63" s="2" t="s">
        <v>100</v>
      </c>
      <c r="C63" s="13" t="s">
        <v>100</v>
      </c>
      <c r="D63" s="14" t="s">
        <v>100</v>
      </c>
      <c r="E63" s="2" t="s">
        <v>100</v>
      </c>
      <c r="F63" s="2" t="s">
        <v>100</v>
      </c>
      <c r="G63" s="2" t="s">
        <v>100</v>
      </c>
      <c r="I63" s="2" t="s">
        <v>100</v>
      </c>
      <c r="N63" s="2" t="s">
        <v>101</v>
      </c>
      <c r="O63" s="2" t="s">
        <v>100</v>
      </c>
    </row>
    <row r="64" spans="1:17">
      <c r="H64" s="25"/>
    </row>
    <row r="65" spans="8:8">
      <c r="H65" s="26"/>
    </row>
  </sheetData>
  <mergeCells count="22">
    <mergeCell ref="C50:G50"/>
    <mergeCell ref="C51:G51"/>
    <mergeCell ref="C52:N52"/>
    <mergeCell ref="M60:N60"/>
    <mergeCell ref="C33:G33"/>
    <mergeCell ref="C36:G36"/>
    <mergeCell ref="C40:G40"/>
    <mergeCell ref="C44:G44"/>
    <mergeCell ref="C46:G46"/>
    <mergeCell ref="C48:G48"/>
    <mergeCell ref="C31:G31"/>
    <mergeCell ref="C1:N1"/>
    <mergeCell ref="C2:N2"/>
    <mergeCell ref="C3:N3"/>
    <mergeCell ref="C4:N4"/>
    <mergeCell ref="C9:G9"/>
    <mergeCell ref="C11:G11"/>
    <mergeCell ref="C14:G14"/>
    <mergeCell ref="C16:G16"/>
    <mergeCell ref="C20:G20"/>
    <mergeCell ref="C22:G22"/>
    <mergeCell ref="C25:G25"/>
  </mergeCells>
  <conditionalFormatting sqref="M61:N61">
    <cfRule type="expression" dxfId="7" priority="2">
      <formula>$N$61&lt;&gt;0</formula>
    </cfRule>
  </conditionalFormatting>
  <conditionalFormatting sqref="M60:N60">
    <cfRule type="expression" dxfId="6" priority="1">
      <formula>$N$61&lt;&gt;0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DICIEMBRE 2022</vt:lpstr>
      <vt:lpstr>ENERO 2023</vt:lpstr>
      <vt:lpstr>FEBRERO 2023</vt:lpstr>
      <vt:lpstr>MARZO 2023</vt:lpstr>
      <vt:lpstr>ABRIL 2023</vt:lpstr>
      <vt:lpstr>MAYO 2023</vt:lpstr>
      <vt:lpstr>JUNIO 2023</vt:lpstr>
      <vt:lpstr>JULIO 2023</vt:lpstr>
      <vt:lpstr>AGOSTO 2023</vt:lpstr>
      <vt:lpstr>SEPTIEMBRE 2023</vt:lpstr>
      <vt:lpstr>OCTUBRE 2023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JHMEJIA</dc:creator>
  <cp:lastModifiedBy>Cont_gpserna</cp:lastModifiedBy>
  <cp:lastPrinted>2023-08-23T02:26:18Z</cp:lastPrinted>
  <dcterms:created xsi:type="dcterms:W3CDTF">2023-01-25T13:41:13Z</dcterms:created>
  <dcterms:modified xsi:type="dcterms:W3CDTF">2023-11-23T14:53:30Z</dcterms:modified>
</cp:coreProperties>
</file>